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1176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<sst xmlns="http://schemas.openxmlformats.org/spreadsheetml/2006/main" count="674" uniqueCount="459">
  <si>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</si>
  <si>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</si>
  <si>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</si>
  <si>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</si>
  <si>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</si>
  <si>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</si>
  <si>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</si>
  <si>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</si>
  <si>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</si>
  <si>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</si>
  <si>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</si>
  <si>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</si>
  <si>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</si>
  <si>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</si>
  <si>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</si>
  <si>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</si>
  <si>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</si>
  <si>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</si>
  <si>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</si>
  <si>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</si>
  <si>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</si>
  <si>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</si>
  <si>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</si>
  <si>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</si>
  <si>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</si>
  <si>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</si>
  <si>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</si>
  <si>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</si>
  <si>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</si>
  <si>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</si>
  <si>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</si>
  <si>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</si>
  <si>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</si>
  <si>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</si>
  <si>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</si>
  <si>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</si>
  <si>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</si>
  <si>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</si>
  <si>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</si>
  <si>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</si>
  <si>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</si>
  <si>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</si>
  <si>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</si>
  <si>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</si>
  <si>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</si>
  <si>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</si>
  <si>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</si>
  <si>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</si>
  <si>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</si>
  <si>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</si>
  <si>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</si>
  <si>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</si>
  <si>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</si>
  <si>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</si>
  <si>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</si>
  <si>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</si>
  <si>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</si>
  <si>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</si>
  <si>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</si>
  <si>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</si>
  <si>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</si>
  <si>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</si>
  <si>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</si>
  <si>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</si>
  <si>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</si>
  <si>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</si>
  <si>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</si>
  <si>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</si>
  <si>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</si>
  <si>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</si>
  <si>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</si>
  <si>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</si>
  <si>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</si>
  <si>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</si>
  <si>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</si>
  <si>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</si>
  <si>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</si>
  <si>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</si>
  <si>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</si>
  <si>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</si>
  <si>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</si>
  <si>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</si>
  <si>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</si>
  <si>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</si>
  <si>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</si>
  <si>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</si>
  <si>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</si>
  <si>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</si>
  <si>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</si>
  <si>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</si>
  <si>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</si>
  <si>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</si>
  <si>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</si>
  <si>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</si>
  <si>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</si>
  <si>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</si>
  <si>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</si>
  <si>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</si>
  <si>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</si>
  <si>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</si>
  <si>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</si>
  <si>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</si>
  <si>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</si>
  <si>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</si>
  <si>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</si>
  <si>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</si>
  <si>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</si>
  <si>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</si>
  <si>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</si>
  <si>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</si>
  <si>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</si>
  <si>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</si>
  <si>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</si>
  <si>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</si>
  <si>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</si>
  <si>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</si>
  <si>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</si>
  <si>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</si>
  <si>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</si>
  <si>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</si>
  <si>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</si>
  <si>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</si>
  <si>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</si>
  <si>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</si>
  <si>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</si>
  <si>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</si>
  <si>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</si>
  <si>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</si>
  <si>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</si>
  <si>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</si>
  <si>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</si>
  <si>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</si>
  <si>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</si>
  <si>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</si>
  <si>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</si>
  <si>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</si>
  <si>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</si>
  <si>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</si>
  <si>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</si>
  <si>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</si>
  <si>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</si>
  <si>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</si>
  <si>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</si>
  <si>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</si>
  <si>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</si>
  <si>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</si>
  <si>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</si>
  <si>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</si>
  <si>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</si>
  <si>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</si>
  <si>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</si>
  <si>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</si>
  <si>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</si>
  <si>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</si>
  <si>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</si>
  <si>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</si>
  <si>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</si>
  <si>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</si>
  <si>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</si>
  <si>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</si>
  <si>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</si>
  <si>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</si>
  <si>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</si>
  <si>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</si>
  <si>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</si>
  <si>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</si>
  <si>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</si>
  <si>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</si>
  <si>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</si>
  <si>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</si>
  <si>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</si>
  <si>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</si>
  <si>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</si>
  <si>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</si>
  <si>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</si>
  <si>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</si>
  <si>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</si>
  <si>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</si>
  <si>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</si>
  <si>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</si>
  <si>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</si>
  <si>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</si>
  <si>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</si>
  <si>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</si>
  <si>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</si>
  <si>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</si>
  <si>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</si>
  <si>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</si>
  <si>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</si>
  <si>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</si>
  <si>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</si>
  <si>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</si>
  <si>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</si>
  <si>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</si>
  <si>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</si>
  <si>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</si>
  <si>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</si>
  <si>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</si>
  <si>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</si>
  <si>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</si>
  <si>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</si>
  <si>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</si>
  <si>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</si>
  <si>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</si>
  <si>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</si>
  <si>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</si>
  <si>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</si>
  <si>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</si>
  <si>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</si>
  <si>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</si>
  <si>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</si>
  <si>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</si>
  <si>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</si>
  <si>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</si>
  <si>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</si>
  <si>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</si>
  <si>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</si>
  <si>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</si>
  <si>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</si>
  <si>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</si>
  <si>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</si>
  <si>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</si>
  <si>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</si>
  <si>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</si>
  <si>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</si>
  <si>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</si>
  <si>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</si>
  <si>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</si>
  <si>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</si>
  <si>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</si>
  <si>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</si>
  <si>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</si>
  <si>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</si>
  <si>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</si>
  <si>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</si>
  <si>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</si>
  <si>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</si>
  <si>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</si>
  <si>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</si>
  <si>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</si>
  <si>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</si>
  <si>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</si>
  <si>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</si>
  <si>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</si>
  <si>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</si>
  <si>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</si>
  <si>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</si>
  <si>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</si>
  <si>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</si>
  <si>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</si>
  <si>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</si>
  <si>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</si>
  <si>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</si>
  <si>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</si>
  <si>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</si>
  <si>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</si>
  <si>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</si>
  <si>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</si>
  <si>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</si>
  <si>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</si>
  <si>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</si>
  <si>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</si>
  <si>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</si>
  <si>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</si>
  <si>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</si>
  <si>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</si>
  <si>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</si>
  <si>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</si>
  <si>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</si>
  <si>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</si>
  <si>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</si>
  <si>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</si>
  <si>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</si>
  <si>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</si>
  <si>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</si>
  <si>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</si>
  <si>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</si>
  <si>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</si>
  <si>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</si>
  <si>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</si>
  <si>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</si>
  <si>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</si>
  <si>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</si>
  <si>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</si>
  <si>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</si>
  <si>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</si>
  <si>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</si>
  <si>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</si>
  <si>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</si>
  <si>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</si>
  <si>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</si>
  <si>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</si>
  <si>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</si>
  <si>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</si>
  <si>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</si>
  <si>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</si>
  <si>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</si>
  <si>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</si>
  <si>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</si>
  <si>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</si>
  <si>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</si>
  <si>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</si>
  <si>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</si>
  <si>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</si>
  <si>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</si>
  <si>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</si>
  <si>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</si>
  <si>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</si>
  <si>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</si>
  <si>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</si>
  <si>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</si>
  <si>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</si>
  <si>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</si>
  <si>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</si>
  <si>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</si>
  <si>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</si>
  <si>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</si>
  <si>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</si>
  <si>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</si>
  <si>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</si>
  <si>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</si>
  <si>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</si>
  <si>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</si>
  <si>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</si>
  <si>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</si>
  <si>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</si>
  <si>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</si>
  <si>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</si>
  <si>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</si>
  <si>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</si>
  <si>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</si>
  <si>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</si>
  <si>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</si>
  <si>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</si>
  <si>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</si>
  <si>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</si>
  <si>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</si>
  <si>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</si>
  <si>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</si>
  <si>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</si>
  <si>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</si>
  <si>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</si>
  <si>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</si>
  <si>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</si>
  <si>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</si>
  <si>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</si>
  <si>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</si>
  <si>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</si>
  <si>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</si>
  <si>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</si>
  <si>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</si>
  <si>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</si>
  <si>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</si>
  <si>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</si>
  <si>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</si>
  <si>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</si>
  <si>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</si>
  <si>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</si>
  <si>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</si>
  <si>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</si>
  <si>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</si>
  <si>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</si>
  <si>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</si>
  <si>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</si>
  <si>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</si>
  <si>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</si>
  <si>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</si>
  <si>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</si>
  <si>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</si>
  <si>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</si>
  <si>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</si>
  <si>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</si>
  <si>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</si>
  <si>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</si>
  <si>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</si>
  <si>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</si>
  <si>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</si>
  <si>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</si>
  <si>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</si>
  <si>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</si>
  <si>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</si>
  <si>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</si>
  <si>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</si>
  <si>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</si>
  <si>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</si>
  <si>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</si>
  <si>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</si>
  <si>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</si>
  <si>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</si>
  <si>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</si>
  <si>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</si>
  <si>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</si>
  <si>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</si>
  <si>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</si>
  <si>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</si>
  <si>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</si>
  <si>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</si>
  <si>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</si>
  <si>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</si>
  <si>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</si>
  <si>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</si>
  <si>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</si>
  <si>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</si>
  <si>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</si>
  <si>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</si>
  <si>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</si>
  <si>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</si>
  <si>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</si>
  <si>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</si>
  <si>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</si>
  <si>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</si>
  <si>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</si>
  <si>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</si>
  <si>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</si>
  <si>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</si>
  <si>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</si>
  <si>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</si>
  <si>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</si>
  <si>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</si>
  <si>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</si>
  <si>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</si>
  <si>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</si>
  <si>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</si>
  <si>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</si>
  <si>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</si>
  <si>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</si>
  <si>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</si>
  <si>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</si>
  <si>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</si>
  <si>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</si>
  <si>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</si>
  <si>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</si>
  <si>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</si>
  <si>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</si>
  <si>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</si>
  <si>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</si>
  <si>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</si>
  <si>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</si>
  <si>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</si>
  <si>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</si>
  <si>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</si>
  <si>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</si>
  <si>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</si>
  <si>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</si>
  <si>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</si>
  <si>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</si>
  <si>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</si>
  <si>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</si>
  <si>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</si>
  <si>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</si>
  <si>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</si>
  <si>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</si>
  <si>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</si>
  <si>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</si>
  <si>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</si>
  <si>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МИНИСТЕРСКИ СЪВЕТ</t>
  </si>
  <si>
    <t>www.government.bg</t>
  </si>
  <si>
    <t>РОСИЦА БАРЪМОВА</t>
  </si>
  <si>
    <t>КРАСИМИР БОЖАНОВ</t>
  </si>
</sst>
</file>

<file path=xl/styles.xml><?xml version="1.0" encoding="utf-8"?>
<styleSheet xmlns="http://schemas.openxmlformats.org/spreadsheetml/2006/main">
  <numFmts count="6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_-;\-* #,##0_-;_-* &quot;-&quot;_-;_-@_-"/>
    <numFmt numFmtId="178" formatCode="_-* #,##0.00\ &quot;лв.&quot;_-;\-* #,##0.00\ &quot;лв.&quot;_-;_-* &quot;-&quot;??\ &quot;лв.&quot;_-;_-@_-"/>
    <numFmt numFmtId="179" formatCode="_-* #,##0.00_-;\-* #,##0.00_-;_-* &quot;-&quot;??_-;_-@_-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0&quot; &quot;0&quot; &quot;0&quot; &quot;0"/>
    <numFmt numFmtId="183" formatCode="0.0"/>
    <numFmt numFmtId="184" formatCode="#,##0;[Red]\(#,##0\)"/>
    <numFmt numFmtId="185" formatCode="0&quot;.&quot;"/>
    <numFmt numFmtId="186" formatCode="0000&quot; г.&quot;"/>
    <numFmt numFmtId="187" formatCode="&quot;'Cash-Flow-&quot;0000&quot;-leva'&quot;"/>
    <numFmt numFmtId="188" formatCode="&quot;'Cash-Flow-&quot;0000&quot;'&quot;"/>
    <numFmt numFmtId="189" formatCode="&quot;за &quot;0000&quot; г.&quot;"/>
    <numFmt numFmtId="190" formatCode="&quot;БЮДЖЕТ Годишен         уточнен план &quot;0000&quot; г.&quot;"/>
    <numFmt numFmtId="191" formatCode="&quot;към &quot;00&quot;.&quot;00&quot;.&quot;0000&quot; г.&quot;"/>
    <numFmt numFmtId="192" formatCode="#,##0;\(#,##0\)"/>
    <numFmt numFmtId="193" formatCode="00&quot;.&quot;00&quot;.&quot;0000&quot; г.&quot;"/>
    <numFmt numFmtId="194" formatCode="#,##0&quot; &quot;;[Red]\(#,##0\)"/>
    <numFmt numFmtId="195" formatCode="&quot;МАКЕТ ЗА &quot;0000&quot; г.&quot;"/>
    <numFmt numFmtId="196" formatCode="0000"/>
    <numFmt numFmtId="197" formatCode="000&quot; &quot;000&quot; &quot;000"/>
    <numFmt numFmtId="198" formatCode="0000&quot; &quot;0000"/>
    <numFmt numFmtId="199" formatCode="0000&quot; &quot;0000&quot; &quot;0000"/>
    <numFmt numFmtId="200" formatCode="0000&quot; &quot;0000&quot; &quot;0000&quot; &quot;0000"/>
    <numFmt numFmtId="201" formatCode="&quot;31.12.&quot;0000&quot; г.&quot;"/>
    <numFmt numFmtId="202" formatCode="&quot;за &quot;0000&quot; г.)&quot;"/>
    <numFmt numFmtId="203" formatCode="&quot;МАКЕТ за &quot;0000&quot; г.&quot;"/>
    <numFmt numFmtId="204" formatCode="&quot;'BALANCE-SHEET-&quot;0000&quot;-leva',&quot;"/>
    <numFmt numFmtId="205" formatCode="&quot;'BALANCE-SHEET-&quot;0000&quot;-leva'&quot;"/>
    <numFmt numFmtId="206" formatCode="&quot;'BALANCE-SHEET-&quot;0000&quot;-leva', колона (2), код 0080&quot;"/>
    <numFmt numFmtId="207" formatCode="&quot;'BALANCE-SHEET-&quot;0000&quot;-leva', колона (2), позиция - код 0080&quot;"/>
    <numFmt numFmtId="208" formatCode="&quot;'BALANCE-SHEET-&quot;0000&quot;-leva', колона (4), позиция - код 0080&quot;"/>
    <numFmt numFmtId="209" formatCode="&quot;'BALANCE-SHEET-&quot;0000&quot;-leva', колона (6), позиция - код 0080&quot;"/>
    <numFmt numFmtId="210" formatCode="&quot;'Cash-Flow-&quot;0000&quot;-leva':&quot;"/>
    <numFmt numFmtId="211" formatCode="&quot;'Cash-Flow-&quot;0000&quot;-leva'.&quot;"/>
    <numFmt numFmtId="212" formatCode="&quot;'BALANCE-SHEET-&quot;0000&quot;-leva', колона (1), позиция - код 0080&quot;"/>
    <numFmt numFmtId="213" formatCode="&quot;'BALANCE-SHEET-&quot;0000&quot;-leva', колона (3), позиция - код 0080&quot;"/>
    <numFmt numFmtId="214" formatCode="&quot;'BALANCE-SHEET-&quot;0000&quot;-leva', колона (5), позиция - код 0080&quot;"/>
    <numFmt numFmtId="215" formatCode="&quot;'BALANCE-SHEET-&quot;0000&quot;-leva' -  позиция - код 0080&quot;"/>
    <numFmt numFmtId="216" formatCode="&quot;'BALANCE-SHEET-&quot;0000&quot;-leva' -  позиция с код 0080&quot;"/>
    <numFmt numFmtId="217" formatCode="&quot;Касов отчет и Баланс - бр. неравнения: &quot;0"/>
    <numFmt numFmtId="218" formatCode="&quot;виж таблица 'Cash-Flow-&quot;0000&quot;-Leva'-редове 168 и 171&quot;"/>
    <numFmt numFmtId="219" formatCode="&quot;виж редове 168 и 171&quot;"/>
    <numFmt numFmtId="220" formatCode="&quot;'BALANCE-SHEET-&quot;0000&quot;-leva' - позиция с код 0080&quot;"/>
    <numFmt numFmtId="221" formatCode="dd\.mm\.yyyy\ &quot;г.&quot;;@"/>
    <numFmt numFmtId="222" formatCode="[$-402]dd\ mmmm\ yyyy\ &quot;г.&quot;"/>
    <numFmt numFmtId="223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83" fontId="3" fillId="34" borderId="0" xfId="0" applyNumberFormat="1" applyFont="1" applyFill="1" applyBorder="1" applyAlignment="1" applyProtection="1">
      <alignment/>
      <protection/>
    </xf>
    <xf numFmtId="18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8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84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8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8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8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8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0" fillId="33" borderId="0" xfId="62" applyFont="1" applyFill="1" applyAlignment="1" applyProtection="1">
      <alignment horizontal="right"/>
      <protection/>
    </xf>
    <xf numFmtId="0" fontId="21" fillId="37" borderId="0" xfId="57" applyFont="1" applyFill="1" applyProtection="1">
      <alignment/>
      <protection/>
    </xf>
    <xf numFmtId="0" fontId="22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>
      <alignment vertical="center"/>
      <protection/>
    </xf>
    <xf numFmtId="0" fontId="21" fillId="37" borderId="0" xfId="57" applyFont="1" applyFill="1" applyBorder="1" applyAlignment="1" applyProtection="1">
      <alignment vertical="center"/>
      <protection/>
    </xf>
    <xf numFmtId="4" fontId="21" fillId="37" borderId="0" xfId="57" applyNumberFormat="1" applyFont="1" applyFill="1" applyAlignment="1" applyProtection="1">
      <alignment vertical="center"/>
      <protection/>
    </xf>
    <xf numFmtId="4" fontId="21" fillId="0" borderId="0" xfId="57" applyNumberFormat="1" applyFont="1" applyFill="1" applyAlignment="1" applyProtection="1">
      <alignment vertical="center"/>
      <protection/>
    </xf>
    <xf numFmtId="0" fontId="21" fillId="0" borderId="0" xfId="57" applyFont="1" applyFill="1" applyBorder="1" applyAlignment="1" applyProtection="1">
      <alignment vertical="center"/>
      <protection/>
    </xf>
    <xf numFmtId="0" fontId="21" fillId="0" borderId="0" xfId="57" applyFont="1" applyFill="1" applyProtection="1">
      <alignment/>
      <protection/>
    </xf>
    <xf numFmtId="0" fontId="22" fillId="0" borderId="0" xfId="57" applyFont="1" applyFill="1" applyBorder="1" applyAlignment="1" applyProtection="1">
      <alignment horizontal="center" vertical="center"/>
      <protection/>
    </xf>
    <xf numFmtId="0" fontId="21" fillId="37" borderId="0" xfId="57" applyFont="1" applyFill="1">
      <alignment/>
      <protection/>
    </xf>
    <xf numFmtId="0" fontId="21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0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85" fontId="20" fillId="38" borderId="0" xfId="57" applyNumberFormat="1" applyFont="1" applyFill="1" applyBorder="1" applyAlignment="1">
      <alignment horizontal="right"/>
      <protection/>
    </xf>
    <xf numFmtId="0" fontId="23" fillId="38" borderId="13" xfId="57" applyFont="1" applyFill="1" applyBorder="1">
      <alignment/>
      <protection/>
    </xf>
    <xf numFmtId="0" fontId="20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4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90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85" fontId="20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2" fillId="40" borderId="25" xfId="57" applyFont="1" applyFill="1" applyBorder="1">
      <alignment/>
      <protection/>
    </xf>
    <xf numFmtId="0" fontId="154" fillId="40" borderId="26" xfId="57" applyFont="1" applyFill="1" applyBorder="1">
      <alignment/>
      <protection/>
    </xf>
    <xf numFmtId="0" fontId="154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90" fontId="158" fillId="39" borderId="22" xfId="0" applyNumberFormat="1" applyFont="1" applyFill="1" applyBorder="1" applyAlignment="1" applyProtection="1" quotePrefix="1">
      <alignment horizontal="center" wrapText="1"/>
      <protection/>
    </xf>
    <xf numFmtId="192" fontId="9" fillId="37" borderId="0" xfId="65" applyNumberFormat="1" applyFont="1" applyFill="1" applyAlignment="1" applyProtection="1">
      <alignment/>
      <protection/>
    </xf>
    <xf numFmtId="192" fontId="14" fillId="37" borderId="0" xfId="64" applyNumberFormat="1" applyFont="1" applyFill="1" applyProtection="1">
      <alignment/>
      <protection/>
    </xf>
    <xf numFmtId="192" fontId="6" fillId="34" borderId="0" xfId="0" applyNumberFormat="1" applyFont="1" applyFill="1" applyAlignment="1" applyProtection="1">
      <alignment/>
      <protection/>
    </xf>
    <xf numFmtId="190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92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0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20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84" fontId="33" fillId="32" borderId="29" xfId="0" applyNumberFormat="1" applyFont="1" applyFill="1" applyBorder="1" applyAlignment="1" applyProtection="1">
      <alignment horizontal="center"/>
      <protection/>
    </xf>
    <xf numFmtId="184" fontId="12" fillId="32" borderId="29" xfId="0" applyNumberFormat="1" applyFont="1" applyFill="1" applyBorder="1" applyAlignment="1" applyProtection="1">
      <alignment horizontal="center"/>
      <protection/>
    </xf>
    <xf numFmtId="184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90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20" fillId="33" borderId="0" xfId="65" applyNumberFormat="1" applyFont="1" applyFill="1" applyBorder="1" applyAlignment="1" applyProtection="1">
      <alignment/>
      <protection/>
    </xf>
    <xf numFmtId="38" fontId="20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20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20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90" fontId="4" fillId="33" borderId="33" xfId="0" applyNumberFormat="1" applyFont="1" applyFill="1" applyBorder="1" applyAlignment="1" applyProtection="1" quotePrefix="1">
      <alignment horizontal="center"/>
      <protection/>
    </xf>
    <xf numFmtId="190" fontId="4" fillId="33" borderId="34" xfId="0" applyNumberFormat="1" applyFont="1" applyFill="1" applyBorder="1" applyAlignment="1" applyProtection="1" quotePrefix="1">
      <alignment horizontal="center"/>
      <protection/>
    </xf>
    <xf numFmtId="190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84" fontId="5" fillId="39" borderId="40" xfId="0" applyNumberFormat="1" applyFont="1" applyFill="1" applyBorder="1" applyAlignment="1" applyProtection="1">
      <alignment horizontal="left"/>
      <protection/>
    </xf>
    <xf numFmtId="184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20" fillId="44" borderId="44" xfId="65" applyNumberFormat="1" applyFont="1" applyFill="1" applyBorder="1" applyAlignment="1" applyProtection="1">
      <alignment/>
      <protection/>
    </xf>
    <xf numFmtId="38" fontId="20" fillId="44" borderId="45" xfId="65" applyNumberFormat="1" applyFont="1" applyFill="1" applyBorder="1" applyAlignment="1" applyProtection="1">
      <alignment/>
      <protection/>
    </xf>
    <xf numFmtId="38" fontId="20" fillId="44" borderId="46" xfId="65" applyNumberFormat="1" applyFont="1" applyFill="1" applyBorder="1" applyAlignment="1" applyProtection="1">
      <alignment/>
      <protection/>
    </xf>
    <xf numFmtId="38" fontId="20" fillId="45" borderId="44" xfId="65" applyNumberFormat="1" applyFont="1" applyFill="1" applyBorder="1" applyAlignment="1" applyProtection="1">
      <alignment/>
      <protection/>
    </xf>
    <xf numFmtId="38" fontId="20" fillId="45" borderId="45" xfId="65" applyNumberFormat="1" applyFont="1" applyFill="1" applyBorder="1" applyAlignment="1" applyProtection="1">
      <alignment/>
      <protection/>
    </xf>
    <xf numFmtId="38" fontId="20" fillId="45" borderId="46" xfId="65" applyNumberFormat="1" applyFont="1" applyFill="1" applyBorder="1" applyAlignment="1" applyProtection="1">
      <alignment/>
      <protection/>
    </xf>
    <xf numFmtId="38" fontId="20" fillId="33" borderId="47" xfId="65" applyNumberFormat="1" applyFont="1" applyFill="1" applyBorder="1" applyAlignment="1" applyProtection="1">
      <alignment/>
      <protection/>
    </xf>
    <xf numFmtId="38" fontId="20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5" fillId="43" borderId="55" xfId="65" applyNumberFormat="1" applyFont="1" applyFill="1" applyBorder="1" applyAlignment="1" applyProtection="1">
      <alignment/>
      <protection/>
    </xf>
    <xf numFmtId="38" fontId="25" fillId="43" borderId="56" xfId="65" applyNumberFormat="1" applyFont="1" applyFill="1" applyBorder="1" applyAlignment="1" applyProtection="1">
      <alignment/>
      <protection/>
    </xf>
    <xf numFmtId="38" fontId="25" fillId="43" borderId="49" xfId="65" applyNumberFormat="1" applyFont="1" applyFill="1" applyBorder="1" applyAlignment="1" applyProtection="1">
      <alignment/>
      <protection/>
    </xf>
    <xf numFmtId="38" fontId="25" fillId="43" borderId="50" xfId="65" applyNumberFormat="1" applyFont="1" applyFill="1" applyBorder="1" applyAlignment="1" applyProtection="1">
      <alignment/>
      <protection/>
    </xf>
    <xf numFmtId="38" fontId="25" fillId="43" borderId="51" xfId="65" applyNumberFormat="1" applyFont="1" applyFill="1" applyBorder="1" applyAlignment="1" applyProtection="1">
      <alignment/>
      <protection/>
    </xf>
    <xf numFmtId="38" fontId="25" fillId="43" borderId="52" xfId="65" applyNumberFormat="1" applyFont="1" applyFill="1" applyBorder="1" applyAlignment="1" applyProtection="1">
      <alignment/>
      <protection/>
    </xf>
    <xf numFmtId="38" fontId="20" fillId="33" borderId="57" xfId="65" applyNumberFormat="1" applyFont="1" applyFill="1" applyBorder="1" applyAlignment="1" applyProtection="1">
      <alignment/>
      <protection/>
    </xf>
    <xf numFmtId="38" fontId="20" fillId="33" borderId="19" xfId="65" applyNumberFormat="1" applyFont="1" applyFill="1" applyBorder="1" applyAlignment="1" applyProtection="1">
      <alignment/>
      <protection/>
    </xf>
    <xf numFmtId="38" fontId="20" fillId="33" borderId="54" xfId="65" applyNumberFormat="1" applyFont="1" applyFill="1" applyBorder="1" applyAlignment="1" applyProtection="1">
      <alignment/>
      <protection/>
    </xf>
    <xf numFmtId="38" fontId="25" fillId="43" borderId="45" xfId="65" applyNumberFormat="1" applyFont="1" applyFill="1" applyBorder="1" applyAlignment="1" applyProtection="1">
      <alignment/>
      <protection/>
    </xf>
    <xf numFmtId="38" fontId="25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93" fontId="161" fillId="33" borderId="29" xfId="0" applyNumberFormat="1" applyFont="1" applyFill="1" applyBorder="1" applyAlignment="1" applyProtection="1">
      <alignment horizontal="center"/>
      <protection locked="0"/>
    </xf>
    <xf numFmtId="193" fontId="161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20" fillId="33" borderId="64" xfId="65" applyNumberFormat="1" applyFont="1" applyFill="1" applyBorder="1" applyAlignment="1" applyProtection="1">
      <alignment/>
      <protection/>
    </xf>
    <xf numFmtId="38" fontId="20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20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5" fillId="43" borderId="53" xfId="65" applyNumberFormat="1" applyFont="1" applyFill="1" applyBorder="1" applyAlignment="1" applyProtection="1">
      <alignment/>
      <protection/>
    </xf>
    <xf numFmtId="38" fontId="25" fillId="43" borderId="61" xfId="65" applyNumberFormat="1" applyFont="1" applyFill="1" applyBorder="1" applyAlignment="1" applyProtection="1">
      <alignment/>
      <protection/>
    </xf>
    <xf numFmtId="38" fontId="25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5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2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84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8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94" fontId="3" fillId="33" borderId="72" xfId="0" applyNumberFormat="1" applyFont="1" applyFill="1" applyBorder="1" applyAlignment="1" applyProtection="1">
      <alignment/>
      <protection/>
    </xf>
    <xf numFmtId="194" fontId="6" fillId="32" borderId="0" xfId="0" applyNumberFormat="1" applyFont="1" applyFill="1" applyAlignment="1" applyProtection="1">
      <alignment horizontal="right"/>
      <protection/>
    </xf>
    <xf numFmtId="194" fontId="3" fillId="33" borderId="73" xfId="0" applyNumberFormat="1" applyFont="1" applyFill="1" applyBorder="1" applyAlignment="1" applyProtection="1">
      <alignment/>
      <protection/>
    </xf>
    <xf numFmtId="194" fontId="3" fillId="33" borderId="74" xfId="0" applyNumberFormat="1" applyFont="1" applyFill="1" applyBorder="1" applyAlignment="1" applyProtection="1">
      <alignment/>
      <protection locked="0"/>
    </xf>
    <xf numFmtId="194" fontId="4" fillId="33" borderId="74" xfId="0" applyNumberFormat="1" applyFont="1" applyFill="1" applyBorder="1" applyAlignment="1" applyProtection="1">
      <alignment/>
      <protection locked="0"/>
    </xf>
    <xf numFmtId="194" fontId="3" fillId="33" borderId="75" xfId="0" applyNumberFormat="1" applyFont="1" applyFill="1" applyBorder="1" applyAlignment="1" applyProtection="1">
      <alignment/>
      <protection locked="0"/>
    </xf>
    <xf numFmtId="194" fontId="4" fillId="33" borderId="75" xfId="0" applyNumberFormat="1" applyFont="1" applyFill="1" applyBorder="1" applyAlignment="1" applyProtection="1">
      <alignment/>
      <protection locked="0"/>
    </xf>
    <xf numFmtId="194" fontId="3" fillId="33" borderId="76" xfId="0" applyNumberFormat="1" applyFont="1" applyFill="1" applyBorder="1" applyAlignment="1" applyProtection="1">
      <alignment/>
      <protection locked="0"/>
    </xf>
    <xf numFmtId="194" fontId="4" fillId="33" borderId="76" xfId="0" applyNumberFormat="1" applyFont="1" applyFill="1" applyBorder="1" applyAlignment="1" applyProtection="1">
      <alignment/>
      <protection locked="0"/>
    </xf>
    <xf numFmtId="194" fontId="3" fillId="32" borderId="10" xfId="0" applyNumberFormat="1" applyFont="1" applyFill="1" applyBorder="1" applyAlignment="1" applyProtection="1">
      <alignment/>
      <protection/>
    </xf>
    <xf numFmtId="194" fontId="4" fillId="32" borderId="10" xfId="0" applyNumberFormat="1" applyFont="1" applyFill="1" applyBorder="1" applyAlignment="1" applyProtection="1">
      <alignment/>
      <protection/>
    </xf>
    <xf numFmtId="194" fontId="4" fillId="33" borderId="72" xfId="0" applyNumberFormat="1" applyFont="1" applyFill="1" applyBorder="1" applyAlignment="1" applyProtection="1">
      <alignment/>
      <protection/>
    </xf>
    <xf numFmtId="194" fontId="4" fillId="33" borderId="73" xfId="0" applyNumberFormat="1" applyFont="1" applyFill="1" applyBorder="1" applyAlignment="1" applyProtection="1">
      <alignment/>
      <protection/>
    </xf>
    <xf numFmtId="194" fontId="3" fillId="43" borderId="72" xfId="0" applyNumberFormat="1" applyFont="1" applyFill="1" applyBorder="1" applyAlignment="1" applyProtection="1">
      <alignment/>
      <protection/>
    </xf>
    <xf numFmtId="194" fontId="4" fillId="43" borderId="72" xfId="0" applyNumberFormat="1" applyFont="1" applyFill="1" applyBorder="1" applyAlignment="1" applyProtection="1">
      <alignment/>
      <protection/>
    </xf>
    <xf numFmtId="194" fontId="3" fillId="43" borderId="74" xfId="0" applyNumberFormat="1" applyFont="1" applyFill="1" applyBorder="1" applyAlignment="1" applyProtection="1">
      <alignment/>
      <protection/>
    </xf>
    <xf numFmtId="194" fontId="4" fillId="43" borderId="74" xfId="0" applyNumberFormat="1" applyFont="1" applyFill="1" applyBorder="1" applyAlignment="1" applyProtection="1">
      <alignment/>
      <protection/>
    </xf>
    <xf numFmtId="194" fontId="3" fillId="43" borderId="75" xfId="0" applyNumberFormat="1" applyFont="1" applyFill="1" applyBorder="1" applyAlignment="1" applyProtection="1">
      <alignment/>
      <protection/>
    </xf>
    <xf numFmtId="194" fontId="4" fillId="43" borderId="75" xfId="0" applyNumberFormat="1" applyFont="1" applyFill="1" applyBorder="1" applyAlignment="1" applyProtection="1">
      <alignment/>
      <protection/>
    </xf>
    <xf numFmtId="194" fontId="3" fillId="43" borderId="76" xfId="0" applyNumberFormat="1" applyFont="1" applyFill="1" applyBorder="1" applyAlignment="1" applyProtection="1">
      <alignment/>
      <protection/>
    </xf>
    <xf numFmtId="194" fontId="4" fillId="43" borderId="76" xfId="0" applyNumberFormat="1" applyFont="1" applyFill="1" applyBorder="1" applyAlignment="1" applyProtection="1">
      <alignment/>
      <protection/>
    </xf>
    <xf numFmtId="194" fontId="3" fillId="32" borderId="10" xfId="0" applyNumberFormat="1" applyFont="1" applyFill="1" applyBorder="1" applyAlignment="1" applyProtection="1">
      <alignment/>
      <protection locked="0"/>
    </xf>
    <xf numFmtId="194" fontId="4" fillId="32" borderId="10" xfId="0" applyNumberFormat="1" applyFont="1" applyFill="1" applyBorder="1" applyAlignment="1" applyProtection="1">
      <alignment/>
      <protection locked="0"/>
    </xf>
    <xf numFmtId="194" fontId="33" fillId="43" borderId="77" xfId="0" applyNumberFormat="1" applyFont="1" applyFill="1" applyBorder="1" applyAlignment="1" applyProtection="1">
      <alignment/>
      <protection locked="0"/>
    </xf>
    <xf numFmtId="194" fontId="12" fillId="43" borderId="77" xfId="0" applyNumberFormat="1" applyFont="1" applyFill="1" applyBorder="1" applyAlignment="1" applyProtection="1">
      <alignment/>
      <protection locked="0"/>
    </xf>
    <xf numFmtId="194" fontId="33" fillId="43" borderId="75" xfId="0" applyNumberFormat="1" applyFont="1" applyFill="1" applyBorder="1" applyAlignment="1" applyProtection="1">
      <alignment/>
      <protection locked="0"/>
    </xf>
    <xf numFmtId="194" fontId="12" fillId="43" borderId="75" xfId="0" applyNumberFormat="1" applyFont="1" applyFill="1" applyBorder="1" applyAlignment="1" applyProtection="1">
      <alignment/>
      <protection locked="0"/>
    </xf>
    <xf numFmtId="194" fontId="33" fillId="43" borderId="78" xfId="0" applyNumberFormat="1" applyFont="1" applyFill="1" applyBorder="1" applyAlignment="1" applyProtection="1">
      <alignment/>
      <protection locked="0"/>
    </xf>
    <xf numFmtId="194" fontId="12" fillId="43" borderId="78" xfId="0" applyNumberFormat="1" applyFont="1" applyFill="1" applyBorder="1" applyAlignment="1" applyProtection="1">
      <alignment/>
      <protection locked="0"/>
    </xf>
    <xf numFmtId="194" fontId="3" fillId="33" borderId="74" xfId="0" applyNumberFormat="1" applyFont="1" applyFill="1" applyBorder="1" applyAlignment="1" applyProtection="1">
      <alignment/>
      <protection/>
    </xf>
    <xf numFmtId="194" fontId="4" fillId="33" borderId="74" xfId="0" applyNumberFormat="1" applyFont="1" applyFill="1" applyBorder="1" applyAlignment="1" applyProtection="1">
      <alignment/>
      <protection/>
    </xf>
    <xf numFmtId="194" fontId="3" fillId="39" borderId="79" xfId="0" applyNumberFormat="1" applyFont="1" applyFill="1" applyBorder="1" applyAlignment="1" applyProtection="1">
      <alignment/>
      <protection/>
    </xf>
    <xf numFmtId="194" fontId="4" fillId="39" borderId="79" xfId="0" applyNumberFormat="1" applyFont="1" applyFill="1" applyBorder="1" applyAlignment="1" applyProtection="1">
      <alignment/>
      <protection/>
    </xf>
    <xf numFmtId="194" fontId="3" fillId="33" borderId="73" xfId="0" applyNumberFormat="1" applyFont="1" applyFill="1" applyBorder="1" applyAlignment="1" applyProtection="1">
      <alignment/>
      <protection locked="0"/>
    </xf>
    <xf numFmtId="194" fontId="4" fillId="33" borderId="73" xfId="0" applyNumberFormat="1" applyFont="1" applyFill="1" applyBorder="1" applyAlignment="1" applyProtection="1">
      <alignment/>
      <protection locked="0"/>
    </xf>
    <xf numFmtId="194" fontId="3" fillId="45" borderId="10" xfId="0" applyNumberFormat="1" applyFont="1" applyFill="1" applyBorder="1" applyAlignment="1" applyProtection="1">
      <alignment/>
      <protection/>
    </xf>
    <xf numFmtId="194" fontId="4" fillId="45" borderId="10" xfId="0" applyNumberFormat="1" applyFont="1" applyFill="1" applyBorder="1" applyAlignment="1" applyProtection="1">
      <alignment/>
      <protection/>
    </xf>
    <xf numFmtId="194" fontId="3" fillId="33" borderId="78" xfId="0" applyNumberFormat="1" applyFont="1" applyFill="1" applyBorder="1" applyAlignment="1" applyProtection="1">
      <alignment/>
      <protection locked="0"/>
    </xf>
    <xf numFmtId="194" fontId="4" fillId="33" borderId="78" xfId="0" applyNumberFormat="1" applyFont="1" applyFill="1" applyBorder="1" applyAlignment="1" applyProtection="1">
      <alignment/>
      <protection locked="0"/>
    </xf>
    <xf numFmtId="194" fontId="33" fillId="43" borderId="80" xfId="0" applyNumberFormat="1" applyFont="1" applyFill="1" applyBorder="1" applyAlignment="1" applyProtection="1">
      <alignment/>
      <protection locked="0"/>
    </xf>
    <xf numFmtId="194" fontId="12" fillId="43" borderId="80" xfId="0" applyNumberFormat="1" applyFont="1" applyFill="1" applyBorder="1" applyAlignment="1" applyProtection="1">
      <alignment/>
      <protection locked="0"/>
    </xf>
    <xf numFmtId="194" fontId="3" fillId="33" borderId="76" xfId="0" applyNumberFormat="1" applyFont="1" applyFill="1" applyBorder="1" applyAlignment="1" applyProtection="1">
      <alignment/>
      <protection/>
    </xf>
    <xf numFmtId="194" fontId="4" fillId="33" borderId="76" xfId="0" applyNumberFormat="1" applyFont="1" applyFill="1" applyBorder="1" applyAlignment="1" applyProtection="1">
      <alignment/>
      <protection/>
    </xf>
    <xf numFmtId="194" fontId="4" fillId="47" borderId="79" xfId="0" applyNumberFormat="1" applyFont="1" applyFill="1" applyBorder="1" applyAlignment="1" applyProtection="1">
      <alignment/>
      <protection/>
    </xf>
    <xf numFmtId="194" fontId="3" fillId="5" borderId="79" xfId="0" applyNumberFormat="1" applyFont="1" applyFill="1" applyBorder="1" applyAlignment="1" applyProtection="1">
      <alignment/>
      <protection/>
    </xf>
    <xf numFmtId="194" fontId="4" fillId="5" borderId="79" xfId="0" applyNumberFormat="1" applyFont="1" applyFill="1" applyBorder="1" applyAlignment="1" applyProtection="1">
      <alignment/>
      <protection/>
    </xf>
    <xf numFmtId="194" fontId="3" fillId="47" borderId="79" xfId="0" applyNumberFormat="1" applyFont="1" applyFill="1" applyBorder="1" applyAlignment="1" applyProtection="1">
      <alignment/>
      <protection/>
    </xf>
    <xf numFmtId="194" fontId="3" fillId="46" borderId="76" xfId="0" applyNumberFormat="1" applyFont="1" applyFill="1" applyBorder="1" applyAlignment="1" applyProtection="1">
      <alignment/>
      <protection/>
    </xf>
    <xf numFmtId="194" fontId="4" fillId="46" borderId="76" xfId="0" applyNumberFormat="1" applyFont="1" applyFill="1" applyBorder="1" applyAlignment="1" applyProtection="1">
      <alignment/>
      <protection/>
    </xf>
    <xf numFmtId="194" fontId="3" fillId="33" borderId="81" xfId="0" applyNumberFormat="1" applyFont="1" applyFill="1" applyBorder="1" applyAlignment="1" applyProtection="1">
      <alignment/>
      <protection/>
    </xf>
    <xf numFmtId="194" fontId="4" fillId="33" borderId="81" xfId="0" applyNumberFormat="1" applyFont="1" applyFill="1" applyBorder="1" applyAlignment="1" applyProtection="1">
      <alignment/>
      <protection/>
    </xf>
    <xf numFmtId="194" fontId="6" fillId="33" borderId="0" xfId="0" applyNumberFormat="1" applyFont="1" applyFill="1" applyAlignment="1" applyProtection="1">
      <alignment horizontal="right"/>
      <protection/>
    </xf>
    <xf numFmtId="194" fontId="3" fillId="33" borderId="75" xfId="0" applyNumberFormat="1" applyFont="1" applyFill="1" applyBorder="1" applyAlignment="1" applyProtection="1">
      <alignment/>
      <protection/>
    </xf>
    <xf numFmtId="194" fontId="4" fillId="33" borderId="75" xfId="0" applyNumberFormat="1" applyFont="1" applyFill="1" applyBorder="1" applyAlignment="1" applyProtection="1">
      <alignment/>
      <protection/>
    </xf>
    <xf numFmtId="194" fontId="33" fillId="43" borderId="77" xfId="0" applyNumberFormat="1" applyFont="1" applyFill="1" applyBorder="1" applyAlignment="1" applyProtection="1">
      <alignment/>
      <protection/>
    </xf>
    <xf numFmtId="194" fontId="12" fillId="43" borderId="77" xfId="0" applyNumberFormat="1" applyFont="1" applyFill="1" applyBorder="1" applyAlignment="1" applyProtection="1">
      <alignment/>
      <protection/>
    </xf>
    <xf numFmtId="194" fontId="33" fillId="43" borderId="75" xfId="0" applyNumberFormat="1" applyFont="1" applyFill="1" applyBorder="1" applyAlignment="1" applyProtection="1">
      <alignment/>
      <protection/>
    </xf>
    <xf numFmtId="194" fontId="12" fillId="43" borderId="75" xfId="0" applyNumberFormat="1" applyFont="1" applyFill="1" applyBorder="1" applyAlignment="1" applyProtection="1">
      <alignment/>
      <protection/>
    </xf>
    <xf numFmtId="194" fontId="33" fillId="43" borderId="78" xfId="0" applyNumberFormat="1" applyFont="1" applyFill="1" applyBorder="1" applyAlignment="1" applyProtection="1">
      <alignment/>
      <protection/>
    </xf>
    <xf numFmtId="194" fontId="12" fillId="43" borderId="78" xfId="0" applyNumberFormat="1" applyFont="1" applyFill="1" applyBorder="1" applyAlignment="1" applyProtection="1">
      <alignment/>
      <protection/>
    </xf>
    <xf numFmtId="194" fontId="3" fillId="33" borderId="78" xfId="0" applyNumberFormat="1" applyFont="1" applyFill="1" applyBorder="1" applyAlignment="1" applyProtection="1">
      <alignment/>
      <protection/>
    </xf>
    <xf numFmtId="194" fontId="4" fillId="33" borderId="78" xfId="0" applyNumberFormat="1" applyFont="1" applyFill="1" applyBorder="1" applyAlignment="1" applyProtection="1">
      <alignment/>
      <protection/>
    </xf>
    <xf numFmtId="194" fontId="33" fillId="43" borderId="80" xfId="0" applyNumberFormat="1" applyFont="1" applyFill="1" applyBorder="1" applyAlignment="1" applyProtection="1">
      <alignment/>
      <protection/>
    </xf>
    <xf numFmtId="194" fontId="12" fillId="43" borderId="80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94" fontId="3" fillId="39" borderId="82" xfId="0" applyNumberFormat="1" applyFont="1" applyFill="1" applyBorder="1" applyAlignment="1" applyProtection="1">
      <alignment/>
      <protection/>
    </xf>
    <xf numFmtId="194" fontId="4" fillId="39" borderId="82" xfId="0" applyNumberFormat="1" applyFont="1" applyFill="1" applyBorder="1" applyAlignment="1" applyProtection="1">
      <alignment/>
      <protection/>
    </xf>
    <xf numFmtId="194" fontId="3" fillId="39" borderId="81" xfId="0" applyNumberFormat="1" applyFont="1" applyFill="1" applyBorder="1" applyAlignment="1" applyProtection="1">
      <alignment/>
      <protection/>
    </xf>
    <xf numFmtId="194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20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0" fillId="43" borderId="57" xfId="65" applyNumberFormat="1" applyFont="1" applyFill="1" applyBorder="1" applyAlignment="1" applyProtection="1">
      <alignment horizontal="center"/>
      <protection/>
    </xf>
    <xf numFmtId="38" fontId="20" fillId="43" borderId="19" xfId="65" applyNumberFormat="1" applyFont="1" applyFill="1" applyBorder="1" applyAlignment="1" applyProtection="1">
      <alignment horizontal="center"/>
      <protection/>
    </xf>
    <xf numFmtId="38" fontId="20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5" fillId="43" borderId="44" xfId="65" applyNumberFormat="1" applyFont="1" applyFill="1" applyBorder="1" applyAlignment="1" applyProtection="1">
      <alignment horizontal="center"/>
      <protection/>
    </xf>
    <xf numFmtId="38" fontId="25" fillId="43" borderId="45" xfId="65" applyNumberFormat="1" applyFont="1" applyFill="1" applyBorder="1" applyAlignment="1" applyProtection="1">
      <alignment horizontal="center"/>
      <protection/>
    </xf>
    <xf numFmtId="38" fontId="25" fillId="43" borderId="46" xfId="65" applyNumberFormat="1" applyFont="1" applyFill="1" applyBorder="1" applyAlignment="1" applyProtection="1">
      <alignment horizontal="center"/>
      <protection/>
    </xf>
    <xf numFmtId="38" fontId="20" fillId="33" borderId="57" xfId="65" applyNumberFormat="1" applyFont="1" applyFill="1" applyBorder="1" applyAlignment="1" applyProtection="1">
      <alignment horizontal="center"/>
      <protection/>
    </xf>
    <xf numFmtId="38" fontId="20" fillId="33" borderId="19" xfId="65" applyNumberFormat="1" applyFont="1" applyFill="1" applyBorder="1" applyAlignment="1" applyProtection="1">
      <alignment horizontal="center"/>
      <protection/>
    </xf>
    <xf numFmtId="38" fontId="20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84" fontId="5" fillId="39" borderId="68" xfId="60" applyNumberFormat="1" applyFont="1" applyFill="1" applyBorder="1" applyAlignment="1" applyProtection="1">
      <alignment horizontal="left"/>
      <protection/>
    </xf>
    <xf numFmtId="184" fontId="5" fillId="39" borderId="40" xfId="60" applyNumberFormat="1" applyFont="1" applyFill="1" applyBorder="1" applyAlignment="1" applyProtection="1">
      <alignment horizontal="left"/>
      <protection/>
    </xf>
    <xf numFmtId="184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20" fillId="33" borderId="64" xfId="65" applyNumberFormat="1" applyFont="1" applyFill="1" applyBorder="1" applyAlignment="1" applyProtection="1">
      <alignment horizontal="left"/>
      <protection/>
    </xf>
    <xf numFmtId="38" fontId="20" fillId="33" borderId="47" xfId="65" applyNumberFormat="1" applyFont="1" applyFill="1" applyBorder="1" applyAlignment="1" applyProtection="1">
      <alignment horizontal="left"/>
      <protection/>
    </xf>
    <xf numFmtId="38" fontId="20" fillId="33" borderId="48" xfId="65" applyNumberFormat="1" applyFont="1" applyFill="1" applyBorder="1" applyAlignment="1" applyProtection="1">
      <alignment horizontal="left"/>
      <protection/>
    </xf>
    <xf numFmtId="38" fontId="20" fillId="33" borderId="63" xfId="65" applyNumberFormat="1" applyFont="1" applyFill="1" applyBorder="1" applyAlignment="1" applyProtection="1">
      <alignment horizontal="left"/>
      <protection/>
    </xf>
    <xf numFmtId="38" fontId="20" fillId="33" borderId="32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84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90" fontId="165" fillId="49" borderId="22" xfId="0" applyNumberFormat="1" applyFont="1" applyFill="1" applyBorder="1" applyAlignment="1" applyProtection="1" quotePrefix="1">
      <alignment horizontal="center" wrapText="1"/>
      <protection/>
    </xf>
    <xf numFmtId="18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90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94" fontId="3" fillId="33" borderId="86" xfId="0" applyNumberFormat="1" applyFont="1" applyFill="1" applyBorder="1" applyAlignment="1" applyProtection="1">
      <alignment/>
      <protection/>
    </xf>
    <xf numFmtId="194" fontId="3" fillId="33" borderId="87" xfId="0" applyNumberFormat="1" applyFont="1" applyFill="1" applyBorder="1" applyAlignment="1" applyProtection="1">
      <alignment/>
      <protection/>
    </xf>
    <xf numFmtId="194" fontId="3" fillId="33" borderId="88" xfId="0" applyNumberFormat="1" applyFont="1" applyFill="1" applyBorder="1" applyAlignment="1" applyProtection="1">
      <alignment/>
      <protection/>
    </xf>
    <xf numFmtId="194" fontId="3" fillId="33" borderId="89" xfId="0" applyNumberFormat="1" applyFont="1" applyFill="1" applyBorder="1" applyAlignment="1" applyProtection="1">
      <alignment/>
      <protection/>
    </xf>
    <xf numFmtId="194" fontId="4" fillId="33" borderId="90" xfId="0" applyNumberFormat="1" applyFont="1" applyFill="1" applyBorder="1" applyAlignment="1" applyProtection="1">
      <alignment/>
      <protection/>
    </xf>
    <xf numFmtId="194" fontId="4" fillId="33" borderId="91" xfId="0" applyNumberFormat="1" applyFont="1" applyFill="1" applyBorder="1" applyAlignment="1" applyProtection="1">
      <alignment/>
      <protection/>
    </xf>
    <xf numFmtId="194" fontId="4" fillId="32" borderId="84" xfId="0" applyNumberFormat="1" applyFont="1" applyFill="1" applyBorder="1" applyAlignment="1" applyProtection="1">
      <alignment/>
      <protection/>
    </xf>
    <xf numFmtId="194" fontId="3" fillId="32" borderId="85" xfId="0" applyNumberFormat="1" applyFont="1" applyFill="1" applyBorder="1" applyAlignment="1" applyProtection="1">
      <alignment/>
      <protection/>
    </xf>
    <xf numFmtId="194" fontId="4" fillId="33" borderId="86" xfId="0" applyNumberFormat="1" applyFont="1" applyFill="1" applyBorder="1" applyAlignment="1" applyProtection="1">
      <alignment/>
      <protection/>
    </xf>
    <xf numFmtId="194" fontId="4" fillId="33" borderId="92" xfId="0" applyNumberFormat="1" applyFont="1" applyFill="1" applyBorder="1" applyAlignment="1" applyProtection="1">
      <alignment/>
      <protection/>
    </xf>
    <xf numFmtId="194" fontId="4" fillId="33" borderId="88" xfId="0" applyNumberFormat="1" applyFont="1" applyFill="1" applyBorder="1" applyAlignment="1" applyProtection="1">
      <alignment/>
      <protection/>
    </xf>
    <xf numFmtId="194" fontId="4" fillId="43" borderId="86" xfId="0" applyNumberFormat="1" applyFont="1" applyFill="1" applyBorder="1" applyAlignment="1" applyProtection="1">
      <alignment/>
      <protection/>
    </xf>
    <xf numFmtId="194" fontId="3" fillId="43" borderId="87" xfId="0" applyNumberFormat="1" applyFont="1" applyFill="1" applyBorder="1" applyAlignment="1" applyProtection="1">
      <alignment/>
      <protection/>
    </xf>
    <xf numFmtId="194" fontId="4" fillId="43" borderId="92" xfId="0" applyNumberFormat="1" applyFont="1" applyFill="1" applyBorder="1" applyAlignment="1" applyProtection="1">
      <alignment/>
      <protection/>
    </xf>
    <xf numFmtId="194" fontId="3" fillId="43" borderId="93" xfId="0" applyNumberFormat="1" applyFont="1" applyFill="1" applyBorder="1" applyAlignment="1" applyProtection="1">
      <alignment/>
      <protection/>
    </xf>
    <xf numFmtId="194" fontId="4" fillId="43" borderId="90" xfId="0" applyNumberFormat="1" applyFont="1" applyFill="1" applyBorder="1" applyAlignment="1" applyProtection="1">
      <alignment/>
      <protection/>
    </xf>
    <xf numFmtId="194" fontId="3" fillId="43" borderId="94" xfId="0" applyNumberFormat="1" applyFont="1" applyFill="1" applyBorder="1" applyAlignment="1" applyProtection="1">
      <alignment/>
      <protection/>
    </xf>
    <xf numFmtId="194" fontId="4" fillId="43" borderId="91" xfId="0" applyNumberFormat="1" applyFont="1" applyFill="1" applyBorder="1" applyAlignment="1" applyProtection="1">
      <alignment/>
      <protection/>
    </xf>
    <xf numFmtId="194" fontId="3" fillId="43" borderId="95" xfId="0" applyNumberFormat="1" applyFont="1" applyFill="1" applyBorder="1" applyAlignment="1" applyProtection="1">
      <alignment/>
      <protection/>
    </xf>
    <xf numFmtId="194" fontId="12" fillId="43" borderId="96" xfId="0" applyNumberFormat="1" applyFont="1" applyFill="1" applyBorder="1" applyAlignment="1" applyProtection="1">
      <alignment/>
      <protection/>
    </xf>
    <xf numFmtId="194" fontId="12" fillId="43" borderId="90" xfId="0" applyNumberFormat="1" applyFont="1" applyFill="1" applyBorder="1" applyAlignment="1" applyProtection="1">
      <alignment/>
      <protection/>
    </xf>
    <xf numFmtId="194" fontId="12" fillId="43" borderId="97" xfId="0" applyNumberFormat="1" applyFont="1" applyFill="1" applyBorder="1" applyAlignment="1" applyProtection="1">
      <alignment/>
      <protection/>
    </xf>
    <xf numFmtId="194" fontId="3" fillId="33" borderId="93" xfId="0" applyNumberFormat="1" applyFont="1" applyFill="1" applyBorder="1" applyAlignment="1" applyProtection="1">
      <alignment/>
      <protection/>
    </xf>
    <xf numFmtId="194" fontId="4" fillId="39" borderId="98" xfId="0" applyNumberFormat="1" applyFont="1" applyFill="1" applyBorder="1" applyAlignment="1" applyProtection="1">
      <alignment/>
      <protection/>
    </xf>
    <xf numFmtId="194" fontId="3" fillId="39" borderId="99" xfId="0" applyNumberFormat="1" applyFont="1" applyFill="1" applyBorder="1" applyAlignment="1" applyProtection="1">
      <alignment/>
      <protection/>
    </xf>
    <xf numFmtId="194" fontId="4" fillId="45" borderId="84" xfId="0" applyNumberFormat="1" applyFont="1" applyFill="1" applyBorder="1" applyAlignment="1" applyProtection="1">
      <alignment/>
      <protection/>
    </xf>
    <xf numFmtId="194" fontId="3" fillId="45" borderId="85" xfId="0" applyNumberFormat="1" applyFont="1" applyFill="1" applyBorder="1" applyAlignment="1" applyProtection="1">
      <alignment/>
      <protection/>
    </xf>
    <xf numFmtId="194" fontId="4" fillId="33" borderId="97" xfId="0" applyNumberFormat="1" applyFont="1" applyFill="1" applyBorder="1" applyAlignment="1" applyProtection="1">
      <alignment/>
      <protection/>
    </xf>
    <xf numFmtId="194" fontId="3" fillId="33" borderId="95" xfId="0" applyNumberFormat="1" applyFont="1" applyFill="1" applyBorder="1" applyAlignment="1" applyProtection="1">
      <alignment/>
      <protection/>
    </xf>
    <xf numFmtId="194" fontId="4" fillId="47" borderId="98" xfId="0" applyNumberFormat="1" applyFont="1" applyFill="1" applyBorder="1" applyAlignment="1" applyProtection="1">
      <alignment/>
      <protection/>
    </xf>
    <xf numFmtId="194" fontId="4" fillId="5" borderId="98" xfId="0" applyNumberFormat="1" applyFont="1" applyFill="1" applyBorder="1" applyAlignment="1" applyProtection="1">
      <alignment/>
      <protection/>
    </xf>
    <xf numFmtId="194" fontId="3" fillId="5" borderId="99" xfId="0" applyNumberFormat="1" applyFont="1" applyFill="1" applyBorder="1" applyAlignment="1" applyProtection="1">
      <alignment/>
      <protection/>
    </xf>
    <xf numFmtId="194" fontId="4" fillId="39" borderId="100" xfId="0" applyNumberFormat="1" applyFont="1" applyFill="1" applyBorder="1" applyAlignment="1" applyProtection="1">
      <alignment/>
      <protection/>
    </xf>
    <xf numFmtId="194" fontId="3" fillId="39" borderId="101" xfId="0" applyNumberFormat="1" applyFont="1" applyFill="1" applyBorder="1" applyAlignment="1" applyProtection="1">
      <alignment/>
      <protection/>
    </xf>
    <xf numFmtId="194" fontId="4" fillId="39" borderId="102" xfId="0" applyNumberFormat="1" applyFont="1" applyFill="1" applyBorder="1" applyAlignment="1" applyProtection="1">
      <alignment/>
      <protection/>
    </xf>
    <xf numFmtId="194" fontId="3" fillId="39" borderId="103" xfId="0" applyNumberFormat="1" applyFont="1" applyFill="1" applyBorder="1" applyAlignment="1" applyProtection="1">
      <alignment/>
      <protection/>
    </xf>
    <xf numFmtId="194" fontId="3" fillId="47" borderId="99" xfId="0" applyNumberFormat="1" applyFont="1" applyFill="1" applyBorder="1" applyAlignment="1" applyProtection="1">
      <alignment/>
      <protection/>
    </xf>
    <xf numFmtId="194" fontId="3" fillId="46" borderId="95" xfId="0" applyNumberFormat="1" applyFont="1" applyFill="1" applyBorder="1" applyAlignment="1" applyProtection="1">
      <alignment/>
      <protection/>
    </xf>
    <xf numFmtId="194" fontId="4" fillId="33" borderId="102" xfId="0" applyNumberFormat="1" applyFont="1" applyFill="1" applyBorder="1" applyAlignment="1" applyProtection="1">
      <alignment/>
      <protection/>
    </xf>
    <xf numFmtId="194" fontId="3" fillId="33" borderId="103" xfId="0" applyNumberFormat="1" applyFont="1" applyFill="1" applyBorder="1" applyAlignment="1" applyProtection="1">
      <alignment/>
      <protection/>
    </xf>
    <xf numFmtId="201" fontId="158" fillId="39" borderId="104" xfId="0" applyNumberFormat="1" applyFont="1" applyFill="1" applyBorder="1" applyAlignment="1" applyProtection="1" quotePrefix="1">
      <alignment horizontal="center"/>
      <protection/>
    </xf>
    <xf numFmtId="201" fontId="164" fillId="41" borderId="104" xfId="0" applyNumberFormat="1" applyFont="1" applyFill="1" applyBorder="1" applyAlignment="1" applyProtection="1" quotePrefix="1">
      <alignment horizontal="center"/>
      <protection/>
    </xf>
    <xf numFmtId="201" fontId="165" fillId="49" borderId="104" xfId="0" applyNumberFormat="1" applyFont="1" applyFill="1" applyBorder="1" applyAlignment="1" applyProtection="1" quotePrefix="1">
      <alignment horizontal="center"/>
      <protection/>
    </xf>
    <xf numFmtId="201" fontId="3" fillId="33" borderId="105" xfId="0" applyNumberFormat="1" applyFont="1" applyFill="1" applyBorder="1" applyAlignment="1" applyProtection="1" quotePrefix="1">
      <alignment horizontal="center"/>
      <protection/>
    </xf>
    <xf numFmtId="192" fontId="20" fillId="38" borderId="106" xfId="0" applyNumberFormat="1" applyFont="1" applyFill="1" applyBorder="1" applyAlignment="1" applyProtection="1">
      <alignment horizontal="center"/>
      <protection/>
    </xf>
    <xf numFmtId="192" fontId="8" fillId="38" borderId="107" xfId="0" applyNumberFormat="1" applyFont="1" applyFill="1" applyBorder="1" applyAlignment="1" applyProtection="1">
      <alignment horizontal="center"/>
      <protection/>
    </xf>
    <xf numFmtId="192" fontId="166" fillId="38" borderId="106" xfId="0" applyNumberFormat="1" applyFont="1" applyFill="1" applyBorder="1" applyAlignment="1" applyProtection="1">
      <alignment horizontal="center"/>
      <protection/>
    </xf>
    <xf numFmtId="192" fontId="166" fillId="38" borderId="107" xfId="0" applyNumberFormat="1" applyFont="1" applyFill="1" applyBorder="1" applyAlignment="1" applyProtection="1">
      <alignment horizontal="center"/>
      <protection/>
    </xf>
    <xf numFmtId="192" fontId="9" fillId="33" borderId="108" xfId="0" applyNumberFormat="1" applyFont="1" applyFill="1" applyBorder="1" applyAlignment="1" applyProtection="1">
      <alignment horizontal="center"/>
      <protection/>
    </xf>
    <xf numFmtId="192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84" fontId="167" fillId="33" borderId="0" xfId="0" applyNumberFormat="1" applyFont="1" applyFill="1" applyBorder="1" applyAlignment="1" applyProtection="1" quotePrefix="1">
      <alignment/>
      <protection/>
    </xf>
    <xf numFmtId="18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94" fontId="3" fillId="33" borderId="94" xfId="0" applyNumberFormat="1" applyFont="1" applyFill="1" applyBorder="1" applyAlignment="1" applyProtection="1">
      <alignment/>
      <protection/>
    </xf>
    <xf numFmtId="194" fontId="33" fillId="43" borderId="110" xfId="0" applyNumberFormat="1" applyFont="1" applyFill="1" applyBorder="1" applyAlignment="1" applyProtection="1">
      <alignment/>
      <protection/>
    </xf>
    <xf numFmtId="194" fontId="33" fillId="43" borderId="94" xfId="0" applyNumberFormat="1" applyFont="1" applyFill="1" applyBorder="1" applyAlignment="1" applyProtection="1">
      <alignment/>
      <protection/>
    </xf>
    <xf numFmtId="194" fontId="33" fillId="43" borderId="111" xfId="0" applyNumberFormat="1" applyFont="1" applyFill="1" applyBorder="1" applyAlignment="1" applyProtection="1">
      <alignment/>
      <protection/>
    </xf>
    <xf numFmtId="194" fontId="3" fillId="33" borderId="111" xfId="0" applyNumberFormat="1" applyFont="1" applyFill="1" applyBorder="1" applyAlignment="1" applyProtection="1">
      <alignment/>
      <protection/>
    </xf>
    <xf numFmtId="194" fontId="12" fillId="43" borderId="112" xfId="0" applyNumberFormat="1" applyFont="1" applyFill="1" applyBorder="1" applyAlignment="1" applyProtection="1">
      <alignment/>
      <protection/>
    </xf>
    <xf numFmtId="194" fontId="33" fillId="43" borderId="113" xfId="0" applyNumberFormat="1" applyFont="1" applyFill="1" applyBorder="1" applyAlignment="1" applyProtection="1">
      <alignment/>
      <protection/>
    </xf>
    <xf numFmtId="194" fontId="12" fillId="43" borderId="112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84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20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82" fontId="58" fillId="50" borderId="29" xfId="64" applyNumberFormat="1" applyFont="1" applyFill="1" applyBorder="1" applyAlignment="1" applyProtection="1">
      <alignment horizontal="center" vertical="center"/>
      <protection locked="0"/>
    </xf>
    <xf numFmtId="184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90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90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82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84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82" fontId="172" fillId="33" borderId="29" xfId="64" applyNumberFormat="1" applyFont="1" applyFill="1" applyBorder="1" applyAlignment="1" applyProtection="1">
      <alignment horizontal="center" vertical="center"/>
      <protection/>
    </xf>
    <xf numFmtId="182" fontId="173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94" fontId="6" fillId="33" borderId="63" xfId="0" applyNumberFormat="1" applyFont="1" applyFill="1" applyBorder="1" applyAlignment="1" applyProtection="1">
      <alignment horizontal="right"/>
      <protection/>
    </xf>
    <xf numFmtId="194" fontId="6" fillId="32" borderId="63" xfId="0" applyNumberFormat="1" applyFont="1" applyFill="1" applyBorder="1" applyAlignment="1" applyProtection="1">
      <alignment horizontal="right"/>
      <protection/>
    </xf>
    <xf numFmtId="190" fontId="4" fillId="33" borderId="114" xfId="0" applyNumberFormat="1" applyFont="1" applyFill="1" applyBorder="1" applyAlignment="1" applyProtection="1" quotePrefix="1">
      <alignment horizontal="center" wrapText="1"/>
      <protection/>
    </xf>
    <xf numFmtId="194" fontId="3" fillId="46" borderId="91" xfId="0" applyNumberFormat="1" applyFont="1" applyFill="1" applyBorder="1" applyAlignment="1" applyProtection="1">
      <alignment/>
      <protection/>
    </xf>
    <xf numFmtId="184" fontId="174" fillId="33" borderId="73" xfId="0" applyNumberFormat="1" applyFont="1" applyFill="1" applyBorder="1" applyAlignment="1" applyProtection="1" quotePrefix="1">
      <alignment/>
      <protection/>
    </xf>
    <xf numFmtId="184" fontId="175" fillId="33" borderId="73" xfId="0" applyNumberFormat="1" applyFont="1" applyFill="1" applyBorder="1" applyAlignment="1" applyProtection="1" quotePrefix="1">
      <alignment/>
      <protection/>
    </xf>
    <xf numFmtId="184" fontId="174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84" fontId="174" fillId="33" borderId="118" xfId="0" applyNumberFormat="1" applyFont="1" applyFill="1" applyBorder="1" applyAlignment="1" applyProtection="1" quotePrefix="1">
      <alignment/>
      <protection/>
    </xf>
    <xf numFmtId="184" fontId="174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84" fontId="174" fillId="32" borderId="118" xfId="0" applyNumberFormat="1" applyFont="1" applyFill="1" applyBorder="1" applyAlignment="1" applyProtection="1" quotePrefix="1">
      <alignment/>
      <protection/>
    </xf>
    <xf numFmtId="184" fontId="175" fillId="32" borderId="34" xfId="0" applyNumberFormat="1" applyFont="1" applyFill="1" applyBorder="1" applyAlignment="1" applyProtection="1" quotePrefix="1">
      <alignment/>
      <protection/>
    </xf>
    <xf numFmtId="184" fontId="174" fillId="33" borderId="88" xfId="0" applyNumberFormat="1" applyFont="1" applyFill="1" applyBorder="1" applyAlignment="1" applyProtection="1" quotePrefix="1">
      <alignment/>
      <protection/>
    </xf>
    <xf numFmtId="184" fontId="175" fillId="33" borderId="89" xfId="0" applyNumberFormat="1" applyFont="1" applyFill="1" applyBorder="1" applyAlignment="1" applyProtection="1" quotePrefix="1">
      <alignment/>
      <protection/>
    </xf>
    <xf numFmtId="184" fontId="175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92" fontId="38" fillId="51" borderId="120" xfId="0" applyNumberFormat="1" applyFont="1" applyFill="1" applyBorder="1" applyAlignment="1" applyProtection="1">
      <alignment horizontal="center"/>
      <protection/>
    </xf>
    <xf numFmtId="192" fontId="39" fillId="42" borderId="120" xfId="0" applyNumberFormat="1" applyFont="1" applyFill="1" applyBorder="1" applyAlignment="1" applyProtection="1">
      <alignment horizontal="center"/>
      <protection/>
    </xf>
    <xf numFmtId="192" fontId="176" fillId="51" borderId="120" xfId="0" applyNumberFormat="1" applyFont="1" applyFill="1" applyBorder="1" applyAlignment="1" applyProtection="1">
      <alignment horizontal="center"/>
      <protection/>
    </xf>
    <xf numFmtId="192" fontId="177" fillId="42" borderId="120" xfId="0" applyNumberFormat="1" applyFont="1" applyFill="1" applyBorder="1" applyAlignment="1" applyProtection="1">
      <alignment horizontal="center"/>
      <protection/>
    </xf>
    <xf numFmtId="192" fontId="38" fillId="52" borderId="120" xfId="0" applyNumberFormat="1" applyFont="1" applyFill="1" applyBorder="1" applyAlignment="1" applyProtection="1">
      <alignment horizontal="center"/>
      <protection/>
    </xf>
    <xf numFmtId="192" fontId="39" fillId="52" borderId="120" xfId="0" applyNumberFormat="1" applyFont="1" applyFill="1" applyBorder="1" applyAlignment="1" applyProtection="1">
      <alignment horizontal="center"/>
      <protection/>
    </xf>
    <xf numFmtId="192" fontId="178" fillId="52" borderId="120" xfId="0" applyNumberFormat="1" applyFont="1" applyFill="1" applyBorder="1" applyAlignment="1" applyProtection="1">
      <alignment horizontal="center"/>
      <protection/>
    </xf>
    <xf numFmtId="192" fontId="177" fillId="52" borderId="120" xfId="0" applyNumberFormat="1" applyFont="1" applyFill="1" applyBorder="1" applyAlignment="1" applyProtection="1">
      <alignment horizontal="center"/>
      <protection/>
    </xf>
    <xf numFmtId="192" fontId="38" fillId="40" borderId="120" xfId="0" applyNumberFormat="1" applyFont="1" applyFill="1" applyBorder="1" applyAlignment="1" applyProtection="1">
      <alignment horizontal="center"/>
      <protection/>
    </xf>
    <xf numFmtId="192" fontId="39" fillId="40" borderId="120" xfId="0" applyNumberFormat="1" applyFont="1" applyFill="1" applyBorder="1" applyAlignment="1" applyProtection="1">
      <alignment horizontal="center"/>
      <protection/>
    </xf>
    <xf numFmtId="192" fontId="179" fillId="40" borderId="120" xfId="0" applyNumberFormat="1" applyFont="1" applyFill="1" applyBorder="1" applyAlignment="1" applyProtection="1">
      <alignment horizontal="center"/>
      <protection/>
    </xf>
    <xf numFmtId="192" fontId="180" fillId="40" borderId="120" xfId="0" applyNumberFormat="1" applyFont="1" applyFill="1" applyBorder="1" applyAlignment="1" applyProtection="1">
      <alignment horizontal="center"/>
      <protection/>
    </xf>
    <xf numFmtId="192" fontId="20" fillId="38" borderId="121" xfId="0" applyNumberFormat="1" applyFont="1" applyFill="1" applyBorder="1" applyAlignment="1" applyProtection="1">
      <alignment horizontal="center"/>
      <protection/>
    </xf>
    <xf numFmtId="192" fontId="8" fillId="38" borderId="122" xfId="0" applyNumberFormat="1" applyFont="1" applyFill="1" applyBorder="1" applyAlignment="1" applyProtection="1">
      <alignment horizontal="center"/>
      <protection/>
    </xf>
    <xf numFmtId="192" fontId="166" fillId="38" borderId="121" xfId="0" applyNumberFormat="1" applyFont="1" applyFill="1" applyBorder="1" applyAlignment="1" applyProtection="1">
      <alignment horizontal="center"/>
      <protection/>
    </xf>
    <xf numFmtId="192" fontId="166" fillId="38" borderId="122" xfId="0" applyNumberFormat="1" applyFont="1" applyFill="1" applyBorder="1" applyAlignment="1" applyProtection="1">
      <alignment horizontal="center"/>
      <protection/>
    </xf>
    <xf numFmtId="184" fontId="12" fillId="32" borderId="121" xfId="0" applyNumberFormat="1" applyFont="1" applyFill="1" applyBorder="1" applyAlignment="1" applyProtection="1">
      <alignment horizontal="center"/>
      <protection/>
    </xf>
    <xf numFmtId="184" fontId="33" fillId="32" borderId="108" xfId="0" applyNumberFormat="1" applyFont="1" applyFill="1" applyBorder="1" applyAlignment="1" applyProtection="1">
      <alignment horizontal="center"/>
      <protection/>
    </xf>
    <xf numFmtId="184" fontId="12" fillId="42" borderId="122" xfId="0" applyNumberFormat="1" applyFont="1" applyFill="1" applyBorder="1" applyAlignment="1" applyProtection="1">
      <alignment horizontal="center"/>
      <protection locked="0"/>
    </xf>
    <xf numFmtId="184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1" fillId="43" borderId="44" xfId="65" applyNumberFormat="1" applyFont="1" applyFill="1" applyBorder="1" applyAlignment="1" applyProtection="1">
      <alignment/>
      <protection/>
    </xf>
    <xf numFmtId="194" fontId="4" fillId="46" borderId="73" xfId="0" applyNumberFormat="1" applyFont="1" applyFill="1" applyBorder="1" applyAlignment="1" applyProtection="1">
      <alignment/>
      <protection/>
    </xf>
    <xf numFmtId="194" fontId="3" fillId="46" borderId="73" xfId="0" applyNumberFormat="1" applyFont="1" applyFill="1" applyBorder="1" applyAlignment="1" applyProtection="1">
      <alignment/>
      <protection/>
    </xf>
    <xf numFmtId="194" fontId="4" fillId="46" borderId="88" xfId="0" applyNumberFormat="1" applyFont="1" applyFill="1" applyBorder="1" applyAlignment="1" applyProtection="1">
      <alignment/>
      <protection/>
    </xf>
    <xf numFmtId="194" fontId="3" fillId="46" borderId="89" xfId="0" applyNumberFormat="1" applyFont="1" applyFill="1" applyBorder="1" applyAlignment="1" applyProtection="1">
      <alignment/>
      <protection/>
    </xf>
    <xf numFmtId="194" fontId="12" fillId="43" borderId="84" xfId="0" applyNumberFormat="1" applyFont="1" applyFill="1" applyBorder="1" applyAlignment="1" applyProtection="1">
      <alignment/>
      <protection/>
    </xf>
    <xf numFmtId="194" fontId="33" fillId="43" borderId="85" xfId="0" applyNumberFormat="1" applyFont="1" applyFill="1" applyBorder="1" applyAlignment="1" applyProtection="1">
      <alignment/>
      <protection/>
    </xf>
    <xf numFmtId="194" fontId="12" fillId="43" borderId="10" xfId="0" applyNumberFormat="1" applyFont="1" applyFill="1" applyBorder="1" applyAlignment="1" applyProtection="1">
      <alignment/>
      <protection/>
    </xf>
    <xf numFmtId="194" fontId="33" fillId="43" borderId="10" xfId="0" applyNumberFormat="1" applyFont="1" applyFill="1" applyBorder="1" applyAlignment="1" applyProtection="1">
      <alignment/>
      <protection/>
    </xf>
    <xf numFmtId="194" fontId="12" fillId="43" borderId="10" xfId="0" applyNumberFormat="1" applyFont="1" applyFill="1" applyBorder="1" applyAlignment="1" applyProtection="1">
      <alignment/>
      <protection locked="0"/>
    </xf>
    <xf numFmtId="194" fontId="33" fillId="43" borderId="10" xfId="0" applyNumberFormat="1" applyFont="1" applyFill="1" applyBorder="1" applyAlignment="1" applyProtection="1">
      <alignment/>
      <protection locked="0"/>
    </xf>
    <xf numFmtId="184" fontId="167" fillId="32" borderId="0" xfId="0" applyNumberFormat="1" applyFont="1" applyFill="1" applyBorder="1" applyAlignment="1" applyProtection="1" quotePrefix="1">
      <alignment horizontal="center"/>
      <protection/>
    </xf>
    <xf numFmtId="184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20" fillId="32" borderId="57" xfId="65" applyNumberFormat="1" applyFont="1" applyFill="1" applyBorder="1" applyAlignment="1" applyProtection="1">
      <alignment/>
      <protection/>
    </xf>
    <xf numFmtId="38" fontId="20" fillId="32" borderId="19" xfId="65" applyNumberFormat="1" applyFont="1" applyFill="1" applyBorder="1" applyAlignment="1" applyProtection="1">
      <alignment/>
      <protection/>
    </xf>
    <xf numFmtId="194" fontId="4" fillId="32" borderId="58" xfId="0" applyNumberFormat="1" applyFont="1" applyFill="1" applyBorder="1" applyAlignment="1" applyProtection="1">
      <alignment/>
      <protection/>
    </xf>
    <xf numFmtId="194" fontId="3" fillId="32" borderId="58" xfId="0" applyNumberFormat="1" applyFont="1" applyFill="1" applyBorder="1" applyAlignment="1" applyProtection="1">
      <alignment/>
      <protection/>
    </xf>
    <xf numFmtId="194" fontId="6" fillId="32" borderId="0" xfId="0" applyNumberFormat="1" applyFont="1" applyFill="1" applyBorder="1" applyAlignment="1" applyProtection="1">
      <alignment horizontal="right"/>
      <protection/>
    </xf>
    <xf numFmtId="194" fontId="3" fillId="32" borderId="123" xfId="0" applyNumberFormat="1" applyFont="1" applyFill="1" applyBorder="1" applyAlignment="1" applyProtection="1">
      <alignment/>
      <protection/>
    </xf>
    <xf numFmtId="38" fontId="20" fillId="32" borderId="118" xfId="65" applyNumberFormat="1" applyFont="1" applyFill="1" applyBorder="1" applyAlignment="1" applyProtection="1">
      <alignment/>
      <protection/>
    </xf>
    <xf numFmtId="194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94" fontId="4" fillId="33" borderId="127" xfId="0" applyNumberFormat="1" applyFont="1" applyFill="1" applyBorder="1" applyAlignment="1" applyProtection="1">
      <alignment/>
      <protection/>
    </xf>
    <xf numFmtId="194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205" fontId="25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7" fontId="25" fillId="32" borderId="71" xfId="58" applyNumberFormat="1" applyFont="1" applyFill="1" applyBorder="1" applyAlignment="1">
      <alignment/>
      <protection/>
    </xf>
    <xf numFmtId="207" fontId="25" fillId="32" borderId="18" xfId="58" applyNumberFormat="1" applyFont="1" applyFill="1" applyBorder="1" applyAlignment="1">
      <alignment/>
      <protection/>
    </xf>
    <xf numFmtId="207" fontId="25" fillId="32" borderId="21" xfId="58" applyNumberFormat="1" applyFont="1" applyFill="1" applyBorder="1" applyAlignment="1">
      <alignment/>
      <protection/>
    </xf>
    <xf numFmtId="207" fontId="25" fillId="45" borderId="71" xfId="58" applyNumberFormat="1" applyFont="1" applyFill="1" applyBorder="1" applyAlignment="1">
      <alignment/>
      <protection/>
    </xf>
    <xf numFmtId="207" fontId="25" fillId="45" borderId="18" xfId="58" applyNumberFormat="1" applyFont="1" applyFill="1" applyBorder="1" applyAlignment="1">
      <alignment/>
      <protection/>
    </xf>
    <xf numFmtId="207" fontId="25" fillId="45" borderId="21" xfId="58" applyNumberFormat="1" applyFont="1" applyFill="1" applyBorder="1" applyAlignment="1">
      <alignment/>
      <protection/>
    </xf>
    <xf numFmtId="211" fontId="25" fillId="33" borderId="0" xfId="57" applyNumberFormat="1" applyFont="1" applyFill="1" applyBorder="1" applyAlignment="1">
      <alignment/>
      <protection/>
    </xf>
    <xf numFmtId="194" fontId="4" fillId="33" borderId="128" xfId="0" applyNumberFormat="1" applyFont="1" applyFill="1" applyBorder="1" applyAlignment="1" applyProtection="1">
      <alignment/>
      <protection/>
    </xf>
    <xf numFmtId="194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90" fontId="182" fillId="39" borderId="29" xfId="0" applyNumberFormat="1" applyFont="1" applyFill="1" applyBorder="1" applyAlignment="1" applyProtection="1">
      <alignment horizontal="center"/>
      <protection/>
    </xf>
    <xf numFmtId="190" fontId="183" fillId="39" borderId="29" xfId="0" applyNumberFormat="1" applyFont="1" applyFill="1" applyBorder="1" applyAlignment="1" applyProtection="1">
      <alignment horizontal="center"/>
      <protection/>
    </xf>
    <xf numFmtId="201" fontId="158" fillId="39" borderId="29" xfId="0" applyNumberFormat="1" applyFont="1" applyFill="1" applyBorder="1" applyAlignment="1" applyProtection="1" quotePrefix="1">
      <alignment horizontal="center"/>
      <protection/>
    </xf>
    <xf numFmtId="189" fontId="159" fillId="41" borderId="29" xfId="0" applyNumberFormat="1" applyFont="1" applyFill="1" applyBorder="1" applyAlignment="1" applyProtection="1" quotePrefix="1">
      <alignment horizontal="center"/>
      <protection/>
    </xf>
    <xf numFmtId="201" fontId="164" fillId="41" borderId="29" xfId="0" applyNumberFormat="1" applyFont="1" applyFill="1" applyBorder="1" applyAlignment="1" applyProtection="1" quotePrefix="1">
      <alignment horizontal="center"/>
      <protection/>
    </xf>
    <xf numFmtId="189" fontId="164" fillId="41" borderId="29" xfId="0" applyNumberFormat="1" applyFont="1" applyFill="1" applyBorder="1" applyAlignment="1" applyProtection="1" quotePrefix="1">
      <alignment horizontal="center"/>
      <protection/>
    </xf>
    <xf numFmtId="189" fontId="171" fillId="49" borderId="29" xfId="0" applyNumberFormat="1" applyFont="1" applyFill="1" applyBorder="1" applyAlignment="1" applyProtection="1" quotePrefix="1">
      <alignment horizontal="center"/>
      <protection/>
    </xf>
    <xf numFmtId="201" fontId="165" fillId="49" borderId="29" xfId="0" applyNumberFormat="1" applyFont="1" applyFill="1" applyBorder="1" applyAlignment="1" applyProtection="1" quotePrefix="1">
      <alignment horizontal="center"/>
      <protection/>
    </xf>
    <xf numFmtId="194" fontId="4" fillId="33" borderId="29" xfId="0" applyNumberFormat="1" applyFont="1" applyFill="1" applyBorder="1" applyAlignment="1" applyProtection="1">
      <alignment/>
      <protection locked="0"/>
    </xf>
    <xf numFmtId="194" fontId="3" fillId="33" borderId="29" xfId="0" applyNumberFormat="1" applyFont="1" applyFill="1" applyBorder="1" applyAlignment="1" applyProtection="1">
      <alignment/>
      <protection locked="0"/>
    </xf>
    <xf numFmtId="38" fontId="184" fillId="48" borderId="30" xfId="65" applyNumberFormat="1" applyFont="1" applyFill="1" applyBorder="1" applyAlignment="1" applyProtection="1">
      <alignment/>
      <protection/>
    </xf>
    <xf numFmtId="194" fontId="4" fillId="54" borderId="29" xfId="0" applyNumberFormat="1" applyFont="1" applyFill="1" applyBorder="1" applyAlignment="1" applyProtection="1">
      <alignment/>
      <protection/>
    </xf>
    <xf numFmtId="194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94" fontId="4" fillId="54" borderId="130" xfId="0" applyNumberFormat="1" applyFont="1" applyFill="1" applyBorder="1" applyAlignment="1" applyProtection="1">
      <alignment/>
      <protection/>
    </xf>
    <xf numFmtId="194" fontId="3" fillId="54" borderId="131" xfId="0" applyNumberFormat="1" applyFont="1" applyFill="1" applyBorder="1" applyAlignment="1" applyProtection="1">
      <alignment/>
      <protection/>
    </xf>
    <xf numFmtId="194" fontId="4" fillId="33" borderId="130" xfId="0" applyNumberFormat="1" applyFont="1" applyFill="1" applyBorder="1" applyAlignment="1" applyProtection="1">
      <alignment/>
      <protection/>
    </xf>
    <xf numFmtId="194" fontId="3" fillId="33" borderId="131" xfId="0" applyNumberFormat="1" applyFont="1" applyFill="1" applyBorder="1" applyAlignment="1" applyProtection="1">
      <alignment/>
      <protection/>
    </xf>
    <xf numFmtId="189" fontId="4" fillId="33" borderId="121" xfId="0" applyNumberFormat="1" applyFont="1" applyFill="1" applyBorder="1" applyAlignment="1" applyProtection="1" quotePrefix="1">
      <alignment horizontal="center"/>
      <protection/>
    </xf>
    <xf numFmtId="201" fontId="3" fillId="33" borderId="108" xfId="0" applyNumberFormat="1" applyFont="1" applyFill="1" applyBorder="1" applyAlignment="1" applyProtection="1" quotePrefix="1">
      <alignment horizontal="center"/>
      <protection/>
    </xf>
    <xf numFmtId="201" fontId="3" fillId="33" borderId="109" xfId="0" applyNumberFormat="1" applyFont="1" applyFill="1" applyBorder="1" applyAlignment="1" applyProtection="1" quotePrefix="1">
      <alignment horizontal="center"/>
      <protection/>
    </xf>
    <xf numFmtId="192" fontId="8" fillId="38" borderId="121" xfId="0" applyNumberFormat="1" applyFont="1" applyFill="1" applyBorder="1" applyAlignment="1" applyProtection="1">
      <alignment horizontal="center"/>
      <protection/>
    </xf>
    <xf numFmtId="220" fontId="25" fillId="33" borderId="0" xfId="58" applyNumberFormat="1" applyFont="1" applyFill="1" applyBorder="1" applyAlignment="1">
      <alignment/>
      <protection/>
    </xf>
    <xf numFmtId="187" fontId="25" fillId="33" borderId="0" xfId="57" applyNumberFormat="1" applyFont="1" applyFill="1" applyBorder="1" applyAlignment="1">
      <alignment/>
      <protection/>
    </xf>
    <xf numFmtId="189" fontId="25" fillId="33" borderId="0" xfId="57" applyNumberFormat="1" applyFont="1" applyFill="1" applyBorder="1" applyAlignment="1">
      <alignment/>
      <protection/>
    </xf>
    <xf numFmtId="205" fontId="19" fillId="54" borderId="19" xfId="58" applyNumberFormat="1" applyFont="1" applyFill="1" applyBorder="1" applyAlignment="1">
      <alignment/>
      <protection/>
    </xf>
    <xf numFmtId="205" fontId="19" fillId="54" borderId="71" xfId="58" applyNumberFormat="1" applyFont="1" applyFill="1" applyBorder="1" applyAlignment="1">
      <alignment/>
      <protection/>
    </xf>
    <xf numFmtId="205" fontId="19" fillId="54" borderId="20" xfId="58" applyNumberFormat="1" applyFont="1" applyFill="1" applyBorder="1" applyAlignment="1">
      <alignment/>
      <protection/>
    </xf>
    <xf numFmtId="205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21" fontId="185" fillId="39" borderId="104" xfId="0" applyNumberFormat="1" applyFont="1" applyFill="1" applyBorder="1" applyAlignment="1" applyProtection="1" quotePrefix="1">
      <alignment horizontal="center"/>
      <protection/>
    </xf>
    <xf numFmtId="221" fontId="159" fillId="41" borderId="104" xfId="0" applyNumberFormat="1" applyFont="1" applyFill="1" applyBorder="1" applyAlignment="1" applyProtection="1" quotePrefix="1">
      <alignment horizontal="center"/>
      <protection/>
    </xf>
    <xf numFmtId="221" fontId="171" fillId="49" borderId="104" xfId="0" applyNumberFormat="1" applyFont="1" applyFill="1" applyBorder="1" applyAlignment="1" applyProtection="1" quotePrefix="1">
      <alignment horizontal="center"/>
      <protection/>
    </xf>
    <xf numFmtId="221" fontId="4" fillId="33" borderId="132" xfId="0" applyNumberFormat="1" applyFont="1" applyFill="1" applyBorder="1" applyAlignment="1" applyProtection="1" quotePrefix="1">
      <alignment horizontal="center"/>
      <protection/>
    </xf>
    <xf numFmtId="221" fontId="186" fillId="32" borderId="47" xfId="0" applyNumberFormat="1" applyFont="1" applyFill="1" applyBorder="1" applyAlignment="1" applyProtection="1">
      <alignment horizontal="center"/>
      <protection locked="0"/>
    </xf>
    <xf numFmtId="221" fontId="185" fillId="39" borderId="29" xfId="0" applyNumberFormat="1" applyFont="1" applyFill="1" applyBorder="1" applyAlignment="1" applyProtection="1">
      <alignment horizontal="center"/>
      <protection/>
    </xf>
    <xf numFmtId="221" fontId="159" fillId="41" borderId="29" xfId="0" applyNumberFormat="1" applyFont="1" applyFill="1" applyBorder="1" applyAlignment="1" applyProtection="1" quotePrefix="1">
      <alignment horizontal="center"/>
      <protection/>
    </xf>
    <xf numFmtId="221" fontId="171" fillId="49" borderId="29" xfId="0" applyNumberFormat="1" applyFont="1" applyFill="1" applyBorder="1" applyAlignment="1" applyProtection="1" quotePrefix="1">
      <alignment horizontal="center"/>
      <protection/>
    </xf>
    <xf numFmtId="221" fontId="4" fillId="33" borderId="122" xfId="0" applyNumberFormat="1" applyFont="1" applyFill="1" applyBorder="1" applyAlignment="1" applyProtection="1" quotePrefix="1">
      <alignment horizontal="center"/>
      <protection/>
    </xf>
    <xf numFmtId="221" fontId="187" fillId="33" borderId="47" xfId="0" applyNumberFormat="1" applyFont="1" applyFill="1" applyBorder="1" applyAlignment="1" applyProtection="1">
      <alignment horizontal="center"/>
      <protection/>
    </xf>
    <xf numFmtId="189" fontId="25" fillId="32" borderId="0" xfId="57" applyNumberFormat="1" applyFont="1" applyFill="1" applyBorder="1" applyAlignment="1">
      <alignment horizontal="center"/>
      <protection/>
    </xf>
    <xf numFmtId="210" fontId="25" fillId="33" borderId="0" xfId="57" applyNumberFormat="1" applyFont="1" applyFill="1" applyBorder="1" applyAlignment="1">
      <alignment horizontal="center"/>
      <protection/>
    </xf>
    <xf numFmtId="4" fontId="21" fillId="37" borderId="0" xfId="58" applyNumberFormat="1" applyFont="1" applyFill="1" applyAlignment="1" applyProtection="1">
      <alignment vertical="center"/>
      <protection/>
    </xf>
    <xf numFmtId="0" fontId="21" fillId="37" borderId="0" xfId="58" applyFont="1" applyFill="1" applyBorder="1" applyAlignment="1" applyProtection="1">
      <alignment vertical="center"/>
      <protection/>
    </xf>
    <xf numFmtId="0" fontId="21" fillId="37" borderId="0" xfId="58" applyFont="1" applyFill="1">
      <alignment/>
      <protection/>
    </xf>
    <xf numFmtId="0" fontId="21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86" fontId="25" fillId="32" borderId="0" xfId="57" applyNumberFormat="1" applyFont="1" applyFill="1" applyBorder="1" applyAlignment="1">
      <alignment horizontal="left"/>
      <protection/>
    </xf>
    <xf numFmtId="186" fontId="27" fillId="45" borderId="0" xfId="57" applyNumberFormat="1" applyFont="1" applyFill="1" applyBorder="1" applyAlignment="1">
      <alignment horizontal="center"/>
      <protection/>
    </xf>
    <xf numFmtId="189" fontId="27" fillId="45" borderId="0" xfId="57" applyNumberFormat="1" applyFont="1" applyFill="1" applyBorder="1" applyAlignment="1">
      <alignment horizontal="center"/>
      <protection/>
    </xf>
    <xf numFmtId="18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9" fontId="25" fillId="45" borderId="0" xfId="57" applyNumberFormat="1" applyFont="1" applyFill="1" applyBorder="1" applyAlignment="1">
      <alignment horizontal="center"/>
      <protection/>
    </xf>
    <xf numFmtId="18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205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205" fontId="9" fillId="33" borderId="0" xfId="58" applyNumberFormat="1" applyFont="1" applyFill="1" applyBorder="1" applyAlignment="1">
      <alignment/>
      <protection/>
    </xf>
    <xf numFmtId="0" fontId="20" fillId="32" borderId="70" xfId="57" applyFont="1" applyFill="1" applyBorder="1">
      <alignment/>
      <protection/>
    </xf>
    <xf numFmtId="188" fontId="19" fillId="32" borderId="71" xfId="57" applyNumberFormat="1" applyFont="1" applyFill="1" applyBorder="1" applyAlignment="1">
      <alignment horizontal="center"/>
      <protection/>
    </xf>
    <xf numFmtId="188" fontId="19" fillId="33" borderId="0" xfId="57" applyNumberFormat="1" applyFont="1" applyFill="1" applyBorder="1" applyAlignment="1">
      <alignment horizontal="center"/>
      <protection/>
    </xf>
    <xf numFmtId="0" fontId="20" fillId="32" borderId="28" xfId="57" applyFont="1" applyFill="1" applyBorder="1">
      <alignment/>
      <protection/>
    </xf>
    <xf numFmtId="187" fontId="69" fillId="33" borderId="0" xfId="57" applyNumberFormat="1" applyFont="1" applyFill="1" applyBorder="1" applyAlignment="1">
      <alignment/>
      <protection/>
    </xf>
    <xf numFmtId="188" fontId="69" fillId="38" borderId="0" xfId="57" applyNumberFormat="1" applyFont="1" applyFill="1" applyBorder="1" applyAlignment="1">
      <alignment/>
      <protection/>
    </xf>
    <xf numFmtId="220" fontId="69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89" fontId="9" fillId="32" borderId="19" xfId="57" applyNumberFormat="1" applyFont="1" applyFill="1" applyBorder="1" applyAlignment="1">
      <alignment horizontal="left"/>
      <protection/>
    </xf>
    <xf numFmtId="189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86" fontId="69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87" fontId="69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87" fontId="69" fillId="32" borderId="20" xfId="57" applyNumberFormat="1" applyFont="1" applyFill="1" applyBorder="1">
      <alignment/>
      <protection/>
    </xf>
    <xf numFmtId="186" fontId="69" fillId="32" borderId="20" xfId="57" applyNumberFormat="1" applyFont="1" applyFill="1" applyBorder="1" applyAlignment="1">
      <alignment horizontal="left"/>
      <protection/>
    </xf>
    <xf numFmtId="210" fontId="25" fillId="33" borderId="0" xfId="57" applyNumberFormat="1" applyFont="1" applyFill="1" applyBorder="1" applyAlignment="1">
      <alignment horizontal="center"/>
      <protection/>
    </xf>
    <xf numFmtId="212" fontId="59" fillId="32" borderId="19" xfId="58" applyNumberFormat="1" applyFont="1" applyFill="1" applyBorder="1" applyAlignment="1">
      <alignment horizontal="center"/>
      <protection/>
    </xf>
    <xf numFmtId="189" fontId="25" fillId="32" borderId="0" xfId="57" applyNumberFormat="1" applyFont="1" applyFill="1" applyBorder="1" applyAlignment="1">
      <alignment horizontal="center"/>
      <protection/>
    </xf>
    <xf numFmtId="187" fontId="25" fillId="33" borderId="0" xfId="57" applyNumberFormat="1" applyFont="1" applyFill="1" applyBorder="1" applyAlignment="1">
      <alignment horizontal="center"/>
      <protection/>
    </xf>
    <xf numFmtId="208" fontId="59" fillId="45" borderId="0" xfId="58" applyNumberFormat="1" applyFont="1" applyFill="1" applyBorder="1" applyAlignment="1">
      <alignment horizontal="center"/>
      <protection/>
    </xf>
    <xf numFmtId="213" fontId="59" fillId="32" borderId="0" xfId="58" applyNumberFormat="1" applyFont="1" applyFill="1" applyBorder="1" applyAlignment="1">
      <alignment horizontal="center"/>
      <protection/>
    </xf>
    <xf numFmtId="214" fontId="59" fillId="32" borderId="20" xfId="58" applyNumberFormat="1" applyFont="1" applyFill="1" applyBorder="1" applyAlignment="1">
      <alignment horizontal="center"/>
      <protection/>
    </xf>
    <xf numFmtId="205" fontId="25" fillId="33" borderId="0" xfId="58" applyNumberFormat="1" applyFont="1" applyFill="1" applyBorder="1" applyAlignment="1">
      <alignment horizontal="center"/>
      <protection/>
    </xf>
    <xf numFmtId="205" fontId="25" fillId="45" borderId="0" xfId="58" applyNumberFormat="1" applyFont="1" applyFill="1" applyBorder="1" applyAlignment="1">
      <alignment horizontal="center"/>
      <protection/>
    </xf>
    <xf numFmtId="187" fontId="25" fillId="33" borderId="0" xfId="57" applyNumberFormat="1" applyFont="1" applyFill="1" applyBorder="1" applyAlignment="1">
      <alignment horizontal="left"/>
      <protection/>
    </xf>
    <xf numFmtId="213" fontId="59" fillId="45" borderId="0" xfId="58" applyNumberFormat="1" applyFont="1" applyFill="1" applyBorder="1" applyAlignment="1">
      <alignment horizontal="center"/>
      <protection/>
    </xf>
    <xf numFmtId="214" fontId="59" fillId="45" borderId="20" xfId="58" applyNumberFormat="1" applyFont="1" applyFill="1" applyBorder="1" applyAlignment="1">
      <alignment horizontal="center"/>
      <protection/>
    </xf>
    <xf numFmtId="212" fontId="59" fillId="45" borderId="19" xfId="58" applyNumberFormat="1" applyFont="1" applyFill="1" applyBorder="1" applyAlignment="1">
      <alignment horizontal="center"/>
      <protection/>
    </xf>
    <xf numFmtId="187" fontId="69" fillId="33" borderId="0" xfId="57" applyNumberFormat="1" applyFont="1" applyFill="1" applyBorder="1" applyAlignment="1">
      <alignment horizontal="left"/>
      <protection/>
    </xf>
    <xf numFmtId="220" fontId="25" fillId="33" borderId="0" xfId="58" applyNumberFormat="1" applyFont="1" applyFill="1" applyBorder="1" applyAlignment="1">
      <alignment horizontal="center"/>
      <protection/>
    </xf>
    <xf numFmtId="189" fontId="25" fillId="45" borderId="0" xfId="57" applyNumberFormat="1" applyFont="1" applyFill="1" applyBorder="1" applyAlignment="1">
      <alignment horizontal="center"/>
      <protection/>
    </xf>
    <xf numFmtId="205" fontId="25" fillId="32" borderId="0" xfId="58" applyNumberFormat="1" applyFont="1" applyFill="1" applyBorder="1" applyAlignment="1">
      <alignment horizontal="center"/>
      <protection/>
    </xf>
    <xf numFmtId="207" fontId="59" fillId="45" borderId="19" xfId="58" applyNumberFormat="1" applyFont="1" applyFill="1" applyBorder="1" applyAlignment="1">
      <alignment horizontal="center"/>
      <protection/>
    </xf>
    <xf numFmtId="209" fontId="59" fillId="32" borderId="20" xfId="58" applyNumberFormat="1" applyFont="1" applyFill="1" applyBorder="1" applyAlignment="1">
      <alignment horizontal="center"/>
      <protection/>
    </xf>
    <xf numFmtId="203" fontId="155" fillId="40" borderId="26" xfId="58" applyNumberFormat="1" applyFont="1" applyFill="1" applyBorder="1" applyAlignment="1">
      <alignment horizontal="center"/>
      <protection/>
    </xf>
    <xf numFmtId="189" fontId="25" fillId="33" borderId="0" xfId="57" applyNumberFormat="1" applyFont="1" applyFill="1" applyBorder="1" applyAlignment="1">
      <alignment horizontal="center"/>
      <protection/>
    </xf>
    <xf numFmtId="187" fontId="25" fillId="45" borderId="0" xfId="57" applyNumberFormat="1" applyFont="1" applyFill="1" applyBorder="1" applyAlignment="1">
      <alignment horizontal="center"/>
      <protection/>
    </xf>
    <xf numFmtId="188" fontId="69" fillId="38" borderId="0" xfId="57" applyNumberFormat="1" applyFont="1" applyFill="1" applyBorder="1" applyAlignment="1">
      <alignment horizontal="left"/>
      <protection/>
    </xf>
    <xf numFmtId="209" fontId="59" fillId="45" borderId="20" xfId="58" applyNumberFormat="1" applyFont="1" applyFill="1" applyBorder="1" applyAlignment="1">
      <alignment horizontal="center"/>
      <protection/>
    </xf>
    <xf numFmtId="207" fontId="59" fillId="32" borderId="19" xfId="58" applyNumberFormat="1" applyFont="1" applyFill="1" applyBorder="1" applyAlignment="1">
      <alignment horizontal="center"/>
      <protection/>
    </xf>
    <xf numFmtId="208" fontId="59" fillId="32" borderId="0" xfId="58" applyNumberFormat="1" applyFont="1" applyFill="1" applyBorder="1" applyAlignment="1">
      <alignment horizontal="center"/>
      <protection/>
    </xf>
    <xf numFmtId="186" fontId="25" fillId="32" borderId="0" xfId="57" applyNumberFormat="1" applyFont="1" applyFill="1" applyBorder="1" applyAlignment="1">
      <alignment horizontal="center"/>
      <protection/>
    </xf>
    <xf numFmtId="188" fontId="69" fillId="32" borderId="19" xfId="57" applyNumberFormat="1" applyFont="1" applyFill="1" applyBorder="1" applyAlignment="1">
      <alignment horizontal="center"/>
      <protection/>
    </xf>
    <xf numFmtId="187" fontId="8" fillId="33" borderId="0" xfId="57" applyNumberFormat="1" applyFont="1" applyFill="1" applyBorder="1" applyAlignment="1">
      <alignment horizontal="left"/>
      <protection/>
    </xf>
    <xf numFmtId="188" fontId="20" fillId="33" borderId="0" xfId="57" applyNumberFormat="1" applyFont="1" applyFill="1" applyBorder="1" applyAlignment="1">
      <alignment horizontal="left"/>
      <protection/>
    </xf>
    <xf numFmtId="187" fontId="69" fillId="33" borderId="0" xfId="57" applyNumberFormat="1" applyFont="1" applyFill="1" applyBorder="1" applyAlignment="1">
      <alignment horizontal="center"/>
      <protection/>
    </xf>
    <xf numFmtId="188" fontId="69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218" fontId="189" fillId="55" borderId="0" xfId="63" applyNumberFormat="1" applyFont="1" applyFill="1" applyBorder="1" applyAlignment="1">
      <alignment horizontal="center"/>
      <protection/>
    </xf>
    <xf numFmtId="220" fontId="25" fillId="33" borderId="0" xfId="58" applyNumberFormat="1" applyFont="1" applyFill="1" applyBorder="1" applyAlignment="1">
      <alignment horizontal="left"/>
      <protection/>
    </xf>
    <xf numFmtId="216" fontId="190" fillId="48" borderId="45" xfId="65" applyNumberFormat="1" applyFont="1" applyFill="1" applyBorder="1" applyAlignment="1" applyProtection="1">
      <alignment horizontal="left"/>
      <protection/>
    </xf>
    <xf numFmtId="216" fontId="190" fillId="48" borderId="31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19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38" fontId="191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1" fillId="33" borderId="51" xfId="65" applyNumberFormat="1" applyFont="1" applyFill="1" applyBorder="1" applyAlignment="1" applyProtection="1">
      <alignment horizontal="center"/>
      <protection/>
    </xf>
    <xf numFmtId="38" fontId="191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97" fontId="155" fillId="33" borderId="30" xfId="62" applyNumberFormat="1" applyFont="1" applyFill="1" applyBorder="1" applyAlignment="1" applyProtection="1" quotePrefix="1">
      <alignment horizontal="center" vertical="center"/>
      <protection locked="0"/>
    </xf>
    <xf numFmtId="197" fontId="155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30" xfId="53" applyFill="1" applyBorder="1" applyAlignment="1" applyProtection="1">
      <alignment horizontal="center" vertical="center"/>
      <protection locked="0"/>
    </xf>
    <xf numFmtId="0" fontId="192" fillId="36" borderId="45" xfId="53" applyFont="1" applyFill="1" applyBorder="1" applyAlignment="1" applyProtection="1">
      <alignment horizontal="center" vertical="center"/>
      <protection locked="0"/>
    </xf>
    <xf numFmtId="0" fontId="192" fillId="36" borderId="31" xfId="53" applyFont="1" applyFill="1" applyBorder="1" applyAlignment="1" applyProtection="1">
      <alignment horizontal="center" vertical="center"/>
      <protection locked="0"/>
    </xf>
    <xf numFmtId="38" fontId="144" fillId="33" borderId="30" xfId="53" applyNumberFormat="1" applyFill="1" applyBorder="1" applyAlignment="1" applyProtection="1">
      <alignment horizontal="center" vertical="center"/>
      <protection locked="0"/>
    </xf>
    <xf numFmtId="38" fontId="193" fillId="33" borderId="45" xfId="53" applyNumberFormat="1" applyFont="1" applyFill="1" applyBorder="1" applyAlignment="1" applyProtection="1">
      <alignment horizontal="center" vertical="center"/>
      <protection locked="0"/>
    </xf>
    <xf numFmtId="38" fontId="193" fillId="33" borderId="31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95" fontId="159" fillId="33" borderId="30" xfId="60" applyNumberFormat="1" applyFont="1" applyFill="1" applyBorder="1" applyAlignment="1" applyProtection="1">
      <alignment horizontal="center"/>
      <protection/>
    </xf>
    <xf numFmtId="195" fontId="159" fillId="33" borderId="45" xfId="60" applyNumberFormat="1" applyFont="1" applyFill="1" applyBorder="1" applyAlignment="1" applyProtection="1">
      <alignment horizontal="center"/>
      <protection/>
    </xf>
    <xf numFmtId="195" fontId="159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5" fillId="32" borderId="47" xfId="57" applyFont="1" applyFill="1" applyBorder="1" applyAlignment="1" applyProtection="1" quotePrefix="1">
      <alignment horizontal="center"/>
      <protection/>
    </xf>
    <xf numFmtId="0" fontId="196" fillId="38" borderId="28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3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2" xfId="61" applyFont="1" applyFill="1" applyBorder="1" applyAlignment="1" applyProtection="1">
      <alignment horizontal="center"/>
      <protection/>
    </xf>
    <xf numFmtId="0" fontId="168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95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5" fillId="54" borderId="44" xfId="65" applyNumberFormat="1" applyFont="1" applyFill="1" applyBorder="1" applyAlignment="1" applyProtection="1">
      <alignment horizontal="center"/>
      <protection/>
    </xf>
    <xf numFmtId="38" fontId="25" fillId="54" borderId="45" xfId="65" applyNumberFormat="1" applyFont="1" applyFill="1" applyBorder="1" applyAlignment="1" applyProtection="1">
      <alignment horizontal="center"/>
      <protection/>
    </xf>
    <xf numFmtId="38" fontId="25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20" fillId="45" borderId="44" xfId="65" applyNumberFormat="1" applyFont="1" applyFill="1" applyBorder="1" applyAlignment="1" applyProtection="1">
      <alignment horizontal="center"/>
      <protection/>
    </xf>
    <xf numFmtId="38" fontId="20" fillId="45" borderId="45" xfId="65" applyNumberFormat="1" applyFont="1" applyFill="1" applyBorder="1" applyAlignment="1" applyProtection="1">
      <alignment horizontal="center"/>
      <protection/>
    </xf>
    <xf numFmtId="38" fontId="20" fillId="45" borderId="46" xfId="65" applyNumberFormat="1" applyFont="1" applyFill="1" applyBorder="1" applyAlignment="1" applyProtection="1">
      <alignment horizontal="center"/>
      <protection/>
    </xf>
    <xf numFmtId="38" fontId="25" fillId="43" borderId="53" xfId="65" applyNumberFormat="1" applyFont="1" applyFill="1" applyBorder="1" applyAlignment="1" applyProtection="1">
      <alignment horizontal="center"/>
      <protection/>
    </xf>
    <xf numFmtId="38" fontId="25" fillId="43" borderId="55" xfId="65" applyNumberFormat="1" applyFont="1" applyFill="1" applyBorder="1" applyAlignment="1" applyProtection="1">
      <alignment horizontal="center"/>
      <protection/>
    </xf>
    <xf numFmtId="38" fontId="25" fillId="43" borderId="56" xfId="65" applyNumberFormat="1" applyFont="1" applyFill="1" applyBorder="1" applyAlignment="1" applyProtection="1">
      <alignment horizontal="center"/>
      <protection/>
    </xf>
    <xf numFmtId="38" fontId="25" fillId="43" borderId="61" xfId="65" applyNumberFormat="1" applyFont="1" applyFill="1" applyBorder="1" applyAlignment="1" applyProtection="1">
      <alignment horizontal="center"/>
      <protection/>
    </xf>
    <xf numFmtId="38" fontId="25" fillId="43" borderId="49" xfId="65" applyNumberFormat="1" applyFont="1" applyFill="1" applyBorder="1" applyAlignment="1" applyProtection="1">
      <alignment horizontal="center"/>
      <protection/>
    </xf>
    <xf numFmtId="38" fontId="25" fillId="43" borderId="50" xfId="65" applyNumberFormat="1" applyFont="1" applyFill="1" applyBorder="1" applyAlignment="1" applyProtection="1">
      <alignment horizontal="center"/>
      <protection/>
    </xf>
    <xf numFmtId="38" fontId="25" fillId="43" borderId="62" xfId="65" applyNumberFormat="1" applyFont="1" applyFill="1" applyBorder="1" applyAlignment="1" applyProtection="1">
      <alignment horizontal="center"/>
      <protection/>
    </xf>
    <xf numFmtId="38" fontId="25" fillId="43" borderId="51" xfId="65" applyNumberFormat="1" applyFont="1" applyFill="1" applyBorder="1" applyAlignment="1" applyProtection="1">
      <alignment horizontal="center"/>
      <protection/>
    </xf>
    <xf numFmtId="38" fontId="25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2" fillId="46" borderId="67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60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38" fontId="181" fillId="43" borderId="45" xfId="65" applyNumberFormat="1" applyFont="1" applyFill="1" applyBorder="1" applyAlignment="1" applyProtection="1">
      <alignment horizontal="center"/>
      <protection/>
    </xf>
    <xf numFmtId="38" fontId="181" fillId="43" borderId="46" xfId="65" applyNumberFormat="1" applyFont="1" applyFill="1" applyBorder="1" applyAlignment="1" applyProtection="1">
      <alignment horizontal="center"/>
      <protection/>
    </xf>
    <xf numFmtId="196" fontId="199" fillId="45" borderId="30" xfId="57" applyNumberFormat="1" applyFont="1" applyFill="1" applyBorder="1" applyAlignment="1" applyProtection="1">
      <alignment horizontal="center" vertical="center"/>
      <protection locked="0"/>
    </xf>
    <xf numFmtId="196" fontId="199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217" fontId="200" fillId="32" borderId="0" xfId="0" applyNumberFormat="1" applyFont="1" applyFill="1" applyAlignment="1" applyProtection="1">
      <alignment horizontal="center"/>
      <protection/>
    </xf>
    <xf numFmtId="217" fontId="200" fillId="54" borderId="0" xfId="0" applyNumberFormat="1" applyFont="1" applyFill="1" applyAlignment="1" applyProtection="1">
      <alignment horizontal="center"/>
      <protection/>
    </xf>
    <xf numFmtId="0" fontId="20" fillId="36" borderId="133" xfId="64" applyFont="1" applyFill="1" applyBorder="1" applyAlignment="1" applyProtection="1" quotePrefix="1">
      <alignment horizontal="center" wrapText="1"/>
      <protection/>
    </xf>
    <xf numFmtId="0" fontId="20" fillId="36" borderId="55" xfId="64" applyFont="1" applyFill="1" applyBorder="1" applyAlignment="1" applyProtection="1">
      <alignment horizontal="center" wrapText="1"/>
      <protection/>
    </xf>
    <xf numFmtId="0" fontId="20" fillId="36" borderId="134" xfId="64" applyFont="1" applyFill="1" applyBorder="1" applyAlignment="1" applyProtection="1">
      <alignment horizontal="center" wrapText="1"/>
      <protection/>
    </xf>
    <xf numFmtId="197" fontId="8" fillId="33" borderId="30" xfId="62" applyNumberFormat="1" applyFont="1" applyFill="1" applyBorder="1" applyAlignment="1" applyProtection="1" quotePrefix="1">
      <alignment horizontal="center" vertical="center"/>
      <protection/>
    </xf>
    <xf numFmtId="197" fontId="8" fillId="33" borderId="31" xfId="62" applyNumberFormat="1" applyFont="1" applyFill="1" applyBorder="1" applyAlignment="1" applyProtection="1" quotePrefix="1">
      <alignment horizontal="center" vertical="center"/>
      <protection/>
    </xf>
    <xf numFmtId="196" fontId="199" fillId="45" borderId="30" xfId="57" applyNumberFormat="1" applyFont="1" applyFill="1" applyBorder="1" applyAlignment="1" applyProtection="1">
      <alignment horizontal="center" vertical="center"/>
      <protection/>
    </xf>
    <xf numFmtId="196" fontId="199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1" fillId="36" borderId="30" xfId="53" applyFont="1" applyFill="1" applyBorder="1" applyAlignment="1" applyProtection="1">
      <alignment horizontal="center" vertical="center"/>
      <protection/>
    </xf>
    <xf numFmtId="0" fontId="201" fillId="36" borderId="45" xfId="53" applyFont="1" applyFill="1" applyBorder="1" applyAlignment="1" applyProtection="1">
      <alignment horizontal="center" vertical="center"/>
      <protection/>
    </xf>
    <xf numFmtId="0" fontId="201" fillId="36" borderId="31" xfId="53" applyFont="1" applyFill="1" applyBorder="1" applyAlignment="1" applyProtection="1">
      <alignment horizontal="center" vertical="center"/>
      <protection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95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7" xfId="57" applyFont="1" applyFill="1" applyBorder="1" applyAlignment="1" applyProtection="1" quotePrefix="1">
      <alignment horizontal="center"/>
      <protection/>
    </xf>
    <xf numFmtId="195" fontId="4" fillId="32" borderId="30" xfId="60" applyNumberFormat="1" applyFont="1" applyFill="1" applyBorder="1" applyAlignment="1" applyProtection="1">
      <alignment horizontal="center"/>
      <protection/>
    </xf>
    <xf numFmtId="195" fontId="4" fillId="32" borderId="45" xfId="60" applyNumberFormat="1" applyFont="1" applyFill="1" applyBorder="1" applyAlignment="1" applyProtection="1">
      <alignment horizontal="center"/>
      <protection/>
    </xf>
    <xf numFmtId="195" fontId="4" fillId="32" borderId="31" xfId="60" applyNumberFormat="1" applyFont="1" applyFill="1" applyBorder="1" applyAlignment="1" applyProtection="1">
      <alignment horizontal="center"/>
      <protection/>
    </xf>
    <xf numFmtId="0" fontId="197" fillId="33" borderId="118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18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200" formatCode="0000&quot; &quot;0000&quot; &quot;0000&quot; &quot;0000"/>
      <border/>
    </dxf>
    <dxf>
      <numFmt numFmtId="199" formatCode="0000&quot; &quot;0000&quot; &quot;0000"/>
      <border/>
    </dxf>
    <dxf>
      <numFmt numFmtId="198" formatCode="0000&quot; &quot;0000"/>
      <border/>
    </dxf>
    <dxf>
      <numFmt numFmtId="19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15">
      <selection activeCell="J152" sqref="J152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90" zoomScaleNormal="9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75" sqref="L17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455</v>
      </c>
      <c r="C1" s="717"/>
      <c r="D1" s="717"/>
      <c r="E1" s="717"/>
      <c r="F1" s="718"/>
      <c r="G1" s="436" t="s">
        <v>244</v>
      </c>
      <c r="H1" s="429"/>
      <c r="I1" s="704">
        <v>695025</v>
      </c>
      <c r="J1" s="705"/>
      <c r="K1" s="430"/>
      <c r="L1" s="438" t="s">
        <v>245</v>
      </c>
      <c r="M1" s="434">
        <v>300</v>
      </c>
      <c r="N1" s="430"/>
      <c r="O1" s="438" t="s">
        <v>239</v>
      </c>
      <c r="P1" s="455"/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 t="s">
        <v>456</v>
      </c>
      <c r="I3" s="710"/>
      <c r="J3" s="710"/>
      <c r="K3" s="711"/>
      <c r="L3" s="28" t="s">
        <v>246</v>
      </c>
      <c r="M3" s="706"/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МИНИСТЕРСКИ СЪВЕТ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352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30.09.2021 г.</v>
      </c>
      <c r="G11" s="399">
        <f>+P5-1</f>
        <v>2020</v>
      </c>
      <c r="H11" s="15"/>
      <c r="I11" s="592" t="str">
        <f>+O8</f>
        <v>30.09.2021 г.</v>
      </c>
      <c r="J11" s="400">
        <f>+P5-1</f>
        <v>2020</v>
      </c>
      <c r="K11" s="16"/>
      <c r="L11" s="593" t="str">
        <f>+O8</f>
        <v>30.09.2021 г.</v>
      </c>
      <c r="M11" s="401">
        <f>+P5-1</f>
        <v>2020</v>
      </c>
      <c r="N11" s="16"/>
      <c r="O11" s="594" t="str">
        <f>+O8</f>
        <v>30.09.2021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>
        <v>641550</v>
      </c>
      <c r="G16" s="236">
        <v>769056</v>
      </c>
      <c r="H16" s="15"/>
      <c r="I16" s="237"/>
      <c r="J16" s="236"/>
      <c r="K16" s="230"/>
      <c r="L16" s="237"/>
      <c r="M16" s="236"/>
      <c r="N16" s="230"/>
      <c r="O16" s="364">
        <f t="shared" si="0"/>
        <v>641550</v>
      </c>
      <c r="P16" s="387">
        <f t="shared" si="0"/>
        <v>769056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67963</v>
      </c>
      <c r="G18" s="232">
        <v>67847</v>
      </c>
      <c r="H18" s="15"/>
      <c r="I18" s="233"/>
      <c r="J18" s="232"/>
      <c r="K18" s="230"/>
      <c r="L18" s="233"/>
      <c r="M18" s="232"/>
      <c r="N18" s="230"/>
      <c r="O18" s="368">
        <f t="shared" si="0"/>
        <v>67963</v>
      </c>
      <c r="P18" s="381">
        <f t="shared" si="0"/>
        <v>67847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3627446</v>
      </c>
      <c r="G19" s="234">
        <v>3215165</v>
      </c>
      <c r="H19" s="15"/>
      <c r="I19" s="235"/>
      <c r="J19" s="234"/>
      <c r="K19" s="230"/>
      <c r="L19" s="235"/>
      <c r="M19" s="234"/>
      <c r="N19" s="230"/>
      <c r="O19" s="363">
        <f t="shared" si="0"/>
        <v>3627446</v>
      </c>
      <c r="P19" s="415">
        <f t="shared" si="0"/>
        <v>3215165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1931181</v>
      </c>
      <c r="G20" s="234">
        <v>2586215</v>
      </c>
      <c r="H20" s="15"/>
      <c r="I20" s="235"/>
      <c r="J20" s="234"/>
      <c r="K20" s="230"/>
      <c r="L20" s="235"/>
      <c r="M20" s="234"/>
      <c r="N20" s="230"/>
      <c r="O20" s="363">
        <f t="shared" si="0"/>
        <v>1931181</v>
      </c>
      <c r="P20" s="415">
        <f t="shared" si="0"/>
        <v>2586215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141678</v>
      </c>
      <c r="G21" s="234">
        <v>790055</v>
      </c>
      <c r="H21" s="15"/>
      <c r="I21" s="235"/>
      <c r="J21" s="234"/>
      <c r="K21" s="230"/>
      <c r="L21" s="235"/>
      <c r="M21" s="234"/>
      <c r="N21" s="230"/>
      <c r="O21" s="363">
        <f t="shared" si="0"/>
        <v>141678</v>
      </c>
      <c r="P21" s="415">
        <f t="shared" si="0"/>
        <v>790055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257</v>
      </c>
      <c r="G22" s="234">
        <v>228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257</v>
      </c>
      <c r="P22" s="415">
        <f t="shared" si="0"/>
        <v>228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4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513826</v>
      </c>
      <c r="G24" s="236">
        <v>635520</v>
      </c>
      <c r="H24" s="15"/>
      <c r="I24" s="237"/>
      <c r="J24" s="236"/>
      <c r="K24" s="230"/>
      <c r="L24" s="237"/>
      <c r="M24" s="236"/>
      <c r="N24" s="230"/>
      <c r="O24" s="364">
        <f t="shared" si="0"/>
        <v>513826</v>
      </c>
      <c r="P24" s="387">
        <f t="shared" si="0"/>
        <v>635520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6923901</v>
      </c>
      <c r="G25" s="238">
        <f>+ROUND(+SUM(G15,G16,G18,G19,G20,G21,G22,G23,G24),0)</f>
        <v>8064086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6923901</v>
      </c>
      <c r="P25" s="366">
        <f>+ROUND(+SUM(P15,P16,P18,P19,P20,P21,P22,P23,P24),0)</f>
        <v>8064086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>
        <v>15726353</v>
      </c>
      <c r="G27" s="232">
        <v>5161933</v>
      </c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15726353</v>
      </c>
      <c r="P27" s="381">
        <f t="shared" si="1"/>
        <v>5161933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859219</v>
      </c>
      <c r="G28" s="234">
        <v>1297643</v>
      </c>
      <c r="H28" s="15"/>
      <c r="I28" s="235"/>
      <c r="J28" s="234"/>
      <c r="K28" s="230"/>
      <c r="L28" s="235"/>
      <c r="M28" s="234"/>
      <c r="N28" s="230"/>
      <c r="O28" s="363">
        <f t="shared" si="1"/>
        <v>859219</v>
      </c>
      <c r="P28" s="415">
        <f t="shared" si="1"/>
        <v>1297643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16585572</v>
      </c>
      <c r="G30" s="238">
        <f>+ROUND(+SUM(G27:G29),0)</f>
        <v>6459576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16585572</v>
      </c>
      <c r="P30" s="366">
        <f>+ROUND(+SUM(P27:P29),0)</f>
        <v>6459576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-4889427</v>
      </c>
      <c r="G37" s="250">
        <v>-2958461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-4889427</v>
      </c>
      <c r="P37" s="366">
        <f t="shared" si="2"/>
        <v>-2958461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-4424269</v>
      </c>
      <c r="G38" s="252">
        <v>-2337462</v>
      </c>
      <c r="H38" s="15"/>
      <c r="I38" s="253"/>
      <c r="J38" s="252"/>
      <c r="K38" s="230"/>
      <c r="L38" s="253"/>
      <c r="M38" s="252"/>
      <c r="N38" s="230"/>
      <c r="O38" s="378">
        <f t="shared" si="2"/>
        <v>-4424269</v>
      </c>
      <c r="P38" s="416">
        <f t="shared" si="2"/>
        <v>-2337462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-450326</v>
      </c>
      <c r="G39" s="254">
        <v>-605992</v>
      </c>
      <c r="H39" s="15"/>
      <c r="I39" s="255"/>
      <c r="J39" s="254"/>
      <c r="K39" s="230"/>
      <c r="L39" s="255"/>
      <c r="M39" s="254"/>
      <c r="N39" s="230"/>
      <c r="O39" s="379">
        <f t="shared" si="2"/>
        <v>-450326</v>
      </c>
      <c r="P39" s="417">
        <f t="shared" si="2"/>
        <v>-605992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>
        <v>-14332</v>
      </c>
      <c r="G40" s="256">
        <v>-14507</v>
      </c>
      <c r="H40" s="15"/>
      <c r="I40" s="257"/>
      <c r="J40" s="256"/>
      <c r="K40" s="230"/>
      <c r="L40" s="257"/>
      <c r="M40" s="256"/>
      <c r="N40" s="230"/>
      <c r="O40" s="380">
        <f t="shared" si="2"/>
        <v>-14332</v>
      </c>
      <c r="P40" s="418">
        <f t="shared" si="2"/>
        <v>-14507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4438</v>
      </c>
      <c r="G42" s="250">
        <v>15204</v>
      </c>
      <c r="H42" s="15"/>
      <c r="I42" s="251"/>
      <c r="J42" s="250"/>
      <c r="K42" s="230"/>
      <c r="L42" s="251"/>
      <c r="M42" s="250"/>
      <c r="N42" s="230"/>
      <c r="O42" s="365">
        <f>+ROUND(+F42+I42+L42,0)</f>
        <v>4438</v>
      </c>
      <c r="P42" s="366">
        <f>+ROUND(+G42+J42+M42,0)</f>
        <v>15204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>
        <v>1934524</v>
      </c>
      <c r="J44" s="232">
        <v>4350459</v>
      </c>
      <c r="K44" s="230"/>
      <c r="L44" s="233"/>
      <c r="M44" s="232"/>
      <c r="N44" s="230"/>
      <c r="O44" s="368">
        <f aca="true" t="shared" si="3" ref="O44:P47">+ROUND(+F44+I44+L44,0)</f>
        <v>1934524</v>
      </c>
      <c r="P44" s="381">
        <f t="shared" si="3"/>
        <v>4350459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>
        <v>281321</v>
      </c>
      <c r="J45" s="234">
        <v>119765</v>
      </c>
      <c r="K45" s="230"/>
      <c r="L45" s="235"/>
      <c r="M45" s="234"/>
      <c r="N45" s="230"/>
      <c r="O45" s="363">
        <f t="shared" si="3"/>
        <v>281321</v>
      </c>
      <c r="P45" s="415">
        <f t="shared" si="3"/>
        <v>119765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>
        <v>31752</v>
      </c>
      <c r="J46" s="234">
        <v>3853</v>
      </c>
      <c r="K46" s="230"/>
      <c r="L46" s="235"/>
      <c r="M46" s="234"/>
      <c r="N46" s="230"/>
      <c r="O46" s="363">
        <f t="shared" si="3"/>
        <v>31752</v>
      </c>
      <c r="P46" s="415">
        <f t="shared" si="3"/>
        <v>3853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16000</v>
      </c>
      <c r="G47" s="236">
        <v>27500</v>
      </c>
      <c r="H47" s="15"/>
      <c r="I47" s="237"/>
      <c r="J47" s="236"/>
      <c r="K47" s="230"/>
      <c r="L47" s="237"/>
      <c r="M47" s="236"/>
      <c r="N47" s="230"/>
      <c r="O47" s="364">
        <f t="shared" si="3"/>
        <v>16000</v>
      </c>
      <c r="P47" s="387">
        <f t="shared" si="3"/>
        <v>27500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16000</v>
      </c>
      <c r="G48" s="238">
        <f>+ROUND(+SUM(G44:G47),0)</f>
        <v>27500</v>
      </c>
      <c r="H48" s="15"/>
      <c r="I48" s="239">
        <f>+ROUND(+SUM(I44:I47),0)</f>
        <v>2247597</v>
      </c>
      <c r="J48" s="238">
        <f>+ROUND(+SUM(J44:J47),0)</f>
        <v>4474077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2263597</v>
      </c>
      <c r="P48" s="366">
        <f>+ROUND(+SUM(P44:P47),0)</f>
        <v>4501577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18640484</v>
      </c>
      <c r="G50" s="260">
        <f>+ROUND(G25+G30+G37+G42+G48,0)</f>
        <v>11607905</v>
      </c>
      <c r="H50" s="15"/>
      <c r="I50" s="261">
        <f>+ROUND(I25+I30+I37+I42+I48,0)</f>
        <v>2247597</v>
      </c>
      <c r="J50" s="260">
        <f>+ROUND(J25+J30+J37+J42+J48,0)</f>
        <v>4474077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20888081</v>
      </c>
      <c r="P50" s="383">
        <f>+ROUND(P25+P30+P37+P42+P48,0)</f>
        <v>16081982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14839525</v>
      </c>
      <c r="G53" s="262">
        <v>19517932</v>
      </c>
      <c r="H53" s="15"/>
      <c r="I53" s="263">
        <f>4179537+105008+1442782</f>
        <v>5727327</v>
      </c>
      <c r="J53" s="262">
        <v>11023786</v>
      </c>
      <c r="K53" s="230"/>
      <c r="L53" s="263"/>
      <c r="M53" s="262"/>
      <c r="N53" s="230"/>
      <c r="O53" s="369">
        <f aca="true" t="shared" si="4" ref="O53:P57">+ROUND(+F53+I53+L53,0)</f>
        <v>20566852</v>
      </c>
      <c r="P53" s="362">
        <f t="shared" si="4"/>
        <v>30541718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216833</v>
      </c>
      <c r="G54" s="236">
        <v>333308</v>
      </c>
      <c r="H54" s="15"/>
      <c r="I54" s="237">
        <v>2655</v>
      </c>
      <c r="J54" s="236">
        <v>4053</v>
      </c>
      <c r="K54" s="230"/>
      <c r="L54" s="237"/>
      <c r="M54" s="236"/>
      <c r="N54" s="230"/>
      <c r="O54" s="364">
        <f t="shared" si="4"/>
        <v>219488</v>
      </c>
      <c r="P54" s="387">
        <f t="shared" si="4"/>
        <v>337361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931944</v>
      </c>
      <c r="G55" s="236">
        <v>3260588</v>
      </c>
      <c r="H55" s="15"/>
      <c r="I55" s="237">
        <v>800</v>
      </c>
      <c r="J55" s="236">
        <v>1693</v>
      </c>
      <c r="K55" s="230"/>
      <c r="L55" s="237"/>
      <c r="M55" s="236"/>
      <c r="N55" s="230"/>
      <c r="O55" s="364">
        <f t="shared" si="4"/>
        <v>932744</v>
      </c>
      <c r="P55" s="387">
        <f t="shared" si="4"/>
        <v>3262281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41948677</v>
      </c>
      <c r="G56" s="236">
        <v>44187098</v>
      </c>
      <c r="H56" s="15"/>
      <c r="I56" s="237">
        <f>875927+31148+3993089</f>
        <v>4900164</v>
      </c>
      <c r="J56" s="236">
        <v>5802329</v>
      </c>
      <c r="K56" s="230"/>
      <c r="L56" s="237"/>
      <c r="M56" s="236"/>
      <c r="N56" s="230"/>
      <c r="O56" s="364">
        <f t="shared" si="4"/>
        <v>46848841</v>
      </c>
      <c r="P56" s="387">
        <f t="shared" si="4"/>
        <v>49989427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10045900</v>
      </c>
      <c r="G57" s="236">
        <v>10831156</v>
      </c>
      <c r="H57" s="15"/>
      <c r="I57" s="237">
        <f>150620+3337+849899</f>
        <v>1003856</v>
      </c>
      <c r="J57" s="236">
        <v>1339266</v>
      </c>
      <c r="K57" s="230"/>
      <c r="L57" s="237"/>
      <c r="M57" s="236"/>
      <c r="N57" s="230"/>
      <c r="O57" s="364">
        <f t="shared" si="4"/>
        <v>11049756</v>
      </c>
      <c r="P57" s="387">
        <f t="shared" si="4"/>
        <v>12170422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67982879</v>
      </c>
      <c r="G58" s="264">
        <f>+ROUND(+SUM(G53:G57),0)</f>
        <v>78130082</v>
      </c>
      <c r="H58" s="15"/>
      <c r="I58" s="265">
        <f>+ROUND(+SUM(I53:I57),0)</f>
        <v>11634802</v>
      </c>
      <c r="J58" s="264">
        <f>+ROUND(+SUM(J53:J57),0)</f>
        <v>18171127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79617681</v>
      </c>
      <c r="P58" s="385">
        <f>+ROUND(+SUM(P53:P57),0)</f>
        <v>96301209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4371781</v>
      </c>
      <c r="G61" s="236">
        <v>29275159</v>
      </c>
      <c r="H61" s="15"/>
      <c r="I61" s="237">
        <f>2247678+172269</f>
        <v>2419947</v>
      </c>
      <c r="J61" s="236">
        <v>6308804</v>
      </c>
      <c r="K61" s="230"/>
      <c r="L61" s="237"/>
      <c r="M61" s="236"/>
      <c r="N61" s="230"/>
      <c r="O61" s="364">
        <f t="shared" si="5"/>
        <v>6791728</v>
      </c>
      <c r="P61" s="387">
        <f t="shared" si="5"/>
        <v>35583963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137578</v>
      </c>
      <c r="G62" s="236">
        <v>439904</v>
      </c>
      <c r="H62" s="15"/>
      <c r="I62" s="237">
        <f>608+358471</f>
        <v>359079</v>
      </c>
      <c r="J62" s="236">
        <v>2114588</v>
      </c>
      <c r="K62" s="230"/>
      <c r="L62" s="237"/>
      <c r="M62" s="236"/>
      <c r="N62" s="230"/>
      <c r="O62" s="364">
        <f t="shared" si="5"/>
        <v>496657</v>
      </c>
      <c r="P62" s="387">
        <f t="shared" si="5"/>
        <v>2554492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4509359</v>
      </c>
      <c r="G65" s="264">
        <f>+ROUND(+SUM(G60:G63),0)</f>
        <v>29715063</v>
      </c>
      <c r="H65" s="15"/>
      <c r="I65" s="265">
        <f>+ROUND(+SUM(I60:I63),0)</f>
        <v>2779026</v>
      </c>
      <c r="J65" s="264">
        <f>+ROUND(+SUM(J60:J63),0)</f>
        <v>8423392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7288385</v>
      </c>
      <c r="P65" s="385">
        <f>+ROUND(+SUM(P60:P63),0)</f>
        <v>38138455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/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0</v>
      </c>
      <c r="G69" s="264">
        <f>+ROUND(+SUM(G67:G68),0)</f>
        <v>0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0</v>
      </c>
      <c r="P69" s="385">
        <f>+ROUND(+SUM(P67:P68),0)</f>
        <v>0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94034</v>
      </c>
      <c r="G71" s="262">
        <v>120172</v>
      </c>
      <c r="H71" s="15"/>
      <c r="I71" s="263"/>
      <c r="J71" s="262"/>
      <c r="K71" s="230"/>
      <c r="L71" s="263"/>
      <c r="M71" s="262"/>
      <c r="N71" s="230"/>
      <c r="O71" s="369">
        <f>+ROUND(+F71+I71+L71,0)</f>
        <v>94034</v>
      </c>
      <c r="P71" s="362">
        <f>+ROUND(+G71+J71+M71,0)</f>
        <v>120172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94034</v>
      </c>
      <c r="G73" s="264">
        <f>+ROUND(+SUM(G71:G72),0)</f>
        <v>120172</v>
      </c>
      <c r="H73" s="15"/>
      <c r="I73" s="265">
        <f>+ROUND(+SUM(I71:I72),0)</f>
        <v>0</v>
      </c>
      <c r="J73" s="264">
        <f>+ROUND(+SUM(J71:J72),0)</f>
        <v>0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94034</v>
      </c>
      <c r="P73" s="385">
        <f>+ROUND(+SUM(P71:P72),0)</f>
        <v>120172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29736130</v>
      </c>
      <c r="G75" s="262">
        <v>33325805</v>
      </c>
      <c r="H75" s="15"/>
      <c r="I75" s="263">
        <v>14173</v>
      </c>
      <c r="J75" s="262">
        <v>27301</v>
      </c>
      <c r="K75" s="230"/>
      <c r="L75" s="263"/>
      <c r="M75" s="262"/>
      <c r="N75" s="230"/>
      <c r="O75" s="369">
        <f>+ROUND(+F75+I75+L75,0)</f>
        <v>29750303</v>
      </c>
      <c r="P75" s="362">
        <f>+ROUND(+G75+J75+M75,0)</f>
        <v>33353106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>
        <v>11061554</v>
      </c>
      <c r="G76" s="236">
        <v>11422686</v>
      </c>
      <c r="H76" s="15"/>
      <c r="I76" s="237"/>
      <c r="J76" s="236"/>
      <c r="K76" s="230"/>
      <c r="L76" s="237"/>
      <c r="M76" s="236"/>
      <c r="N76" s="230"/>
      <c r="O76" s="364">
        <f>+ROUND(+F76+I76+L76,0)</f>
        <v>11061554</v>
      </c>
      <c r="P76" s="387">
        <f>+ROUND(+G76+J76+M76,0)</f>
        <v>11422686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40797684</v>
      </c>
      <c r="G77" s="264">
        <f>+ROUND(+SUM(G75:G76),0)</f>
        <v>44748491</v>
      </c>
      <c r="H77" s="15"/>
      <c r="I77" s="265">
        <f>+ROUND(+SUM(I75:I76),0)</f>
        <v>14173</v>
      </c>
      <c r="J77" s="264">
        <f>+ROUND(+SUM(J75:J76),0)</f>
        <v>27301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40811857</v>
      </c>
      <c r="P77" s="385">
        <f>+ROUND(+SUM(P75:P76),0)</f>
        <v>44775792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113383956</v>
      </c>
      <c r="G79" s="275">
        <f>+ROUND(G58+G65+G69+G73+G77,0)</f>
        <v>152713808</v>
      </c>
      <c r="H79" s="15"/>
      <c r="I79" s="272">
        <f>+ROUND(I58+I65+I69+I73+I77,0)</f>
        <v>14428001</v>
      </c>
      <c r="J79" s="275">
        <f>+ROUND(J58+J65+J69+J73+J77,0)</f>
        <v>26621820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127811957</v>
      </c>
      <c r="P79" s="395">
        <f>+ROUND(P58+P65+P69+P73+P77,0)</f>
        <v>179335628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96216013</v>
      </c>
      <c r="G81" s="232">
        <v>141216659</v>
      </c>
      <c r="H81" s="15"/>
      <c r="I81" s="233">
        <f>5106001-44052+5578924</f>
        <v>10640873</v>
      </c>
      <c r="J81" s="232">
        <v>19063687</v>
      </c>
      <c r="K81" s="230"/>
      <c r="L81" s="233"/>
      <c r="M81" s="232"/>
      <c r="N81" s="230"/>
      <c r="O81" s="368">
        <f>+ROUND(+F81+I81+L81,0)</f>
        <v>106856886</v>
      </c>
      <c r="P81" s="381">
        <f>+ROUND(+G81+J81+M81,0)</f>
        <v>160280346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/>
      <c r="J82" s="236"/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96216013</v>
      </c>
      <c r="G83" s="273">
        <f>+ROUND(G81+G82,0)</f>
        <v>141216659</v>
      </c>
      <c r="H83" s="15"/>
      <c r="I83" s="274">
        <f>+ROUND(I81+I82,0)</f>
        <v>10640873</v>
      </c>
      <c r="J83" s="273">
        <f>+ROUND(J81+J82,0)</f>
        <v>19063687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106856886</v>
      </c>
      <c r="P83" s="390">
        <f>+ROUND(P81+P82,0)</f>
        <v>160280346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1472541</v>
      </c>
      <c r="G85" s="294">
        <f>+ROUND(G50,0)-ROUND(G79,0)+ROUND(G83,0)</f>
        <v>110756</v>
      </c>
      <c r="H85" s="15"/>
      <c r="I85" s="295">
        <f>+ROUND(I50,0)-ROUND(I79,0)+ROUND(I83,0)</f>
        <v>-1539531</v>
      </c>
      <c r="J85" s="294">
        <f>+ROUND(J50,0)-ROUND(J79,0)+ROUND(J83,0)</f>
        <v>-3084056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-66990</v>
      </c>
      <c r="P85" s="392">
        <f>+ROUND(P50,0)-ROUND(P79,0)+ROUND(P83,0)</f>
        <v>-2973300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-1472541</v>
      </c>
      <c r="G86" s="296">
        <f>+ROUND(G103,0)+ROUND(G122,0)+ROUND(G129,0)-ROUND(G134,0)</f>
        <v>-110756</v>
      </c>
      <c r="H86" s="15"/>
      <c r="I86" s="297">
        <f>+ROUND(I103,0)+ROUND(I122,0)+ROUND(I129,0)-ROUND(I134,0)</f>
        <v>1539531</v>
      </c>
      <c r="J86" s="296">
        <f>+ROUND(J103,0)+ROUND(J122,0)+ROUND(J129,0)-ROUND(J134,0)</f>
        <v>3084056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66990</v>
      </c>
      <c r="P86" s="394">
        <f>+ROUND(P103,0)+ROUND(P122,0)+ROUND(P129,0)-ROUND(P134,0)</f>
        <v>2973300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>
        <v>-30823</v>
      </c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-30823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-30823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-30823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1443</v>
      </c>
      <c r="G100" s="236">
        <v>-2240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1443</v>
      </c>
      <c r="P100" s="387">
        <f>+ROUND(+G100+J100+M100,0)</f>
        <v>-2240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1443</v>
      </c>
      <c r="G101" s="238">
        <f>+ROUND(+SUM(G99:G100),0)</f>
        <v>-2240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1443</v>
      </c>
      <c r="P101" s="366">
        <f>+ROUND(+SUM(P99:P100),0)</f>
        <v>-2240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1443</v>
      </c>
      <c r="G103" s="260">
        <f>+ROUND(G91+G97+G101,0)</f>
        <v>-33063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1443</v>
      </c>
      <c r="P103" s="383">
        <f>+ROUND(P91+P97+P101,0)</f>
        <v>-33063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/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0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0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0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-4772</v>
      </c>
      <c r="G118" s="262">
        <v>11896</v>
      </c>
      <c r="H118" s="15"/>
      <c r="I118" s="263"/>
      <c r="J118" s="262"/>
      <c r="K118" s="230"/>
      <c r="L118" s="263">
        <v>-2054641</v>
      </c>
      <c r="M118" s="262">
        <v>802425</v>
      </c>
      <c r="N118" s="230"/>
      <c r="O118" s="369">
        <f>+ROUND(+F118+I118+L118,0)</f>
        <v>-2059413</v>
      </c>
      <c r="P118" s="362">
        <f>+ROUND(+G118+J118+M118,0)</f>
        <v>814321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>
        <v>-60</v>
      </c>
      <c r="G119" s="236"/>
      <c r="H119" s="15"/>
      <c r="I119" s="237"/>
      <c r="J119" s="236"/>
      <c r="K119" s="230"/>
      <c r="L119" s="237"/>
      <c r="M119" s="236"/>
      <c r="N119" s="230"/>
      <c r="O119" s="364">
        <f>+ROUND(+F119+I119+L119,0)</f>
        <v>-60</v>
      </c>
      <c r="P119" s="387">
        <f>+ROUND(+G119+J119+M119,0)</f>
        <v>0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-4832</v>
      </c>
      <c r="G120" s="264">
        <f>+ROUND(+SUM(G118:G119),0)</f>
        <v>11896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-2054641</v>
      </c>
      <c r="M120" s="264">
        <f>+ROUND(+SUM(M118:M119),0)</f>
        <v>802425</v>
      </c>
      <c r="N120" s="230"/>
      <c r="O120" s="384">
        <f>+ROUND(+SUM(O118:O119),0)</f>
        <v>-2059473</v>
      </c>
      <c r="P120" s="385">
        <f>+ROUND(+SUM(P118:P119),0)</f>
        <v>814321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-4832</v>
      </c>
      <c r="G122" s="275">
        <f>+ROUND(G108+G112+G116+G120,0)</f>
        <v>11896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-2054641</v>
      </c>
      <c r="M122" s="275">
        <f>+ROUND(M108+M112+M116+M120,0)</f>
        <v>802425</v>
      </c>
      <c r="N122" s="230"/>
      <c r="O122" s="388">
        <f>+ROUND(O108+O112+O116+O120,0)</f>
        <v>-2059473</v>
      </c>
      <c r="P122" s="395">
        <f>+ROUND(P108+P112+P116+P120,0)</f>
        <v>814321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-1306124</v>
      </c>
      <c r="G125" s="236">
        <v>-3229607</v>
      </c>
      <c r="H125" s="15"/>
      <c r="I125" s="237">
        <f>133331+197718+975075</f>
        <v>1306124</v>
      </c>
      <c r="J125" s="236">
        <v>3229607</v>
      </c>
      <c r="K125" s="230"/>
      <c r="L125" s="237">
        <v>78915</v>
      </c>
      <c r="M125" s="236">
        <v>-11873069</v>
      </c>
      <c r="N125" s="230"/>
      <c r="O125" s="364">
        <f t="shared" si="7"/>
        <v>78915</v>
      </c>
      <c r="P125" s="387">
        <f t="shared" si="7"/>
        <v>-11873069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-429107</v>
      </c>
      <c r="G126" s="236">
        <v>145551</v>
      </c>
      <c r="H126" s="15"/>
      <c r="I126" s="237">
        <f>-7+233414</f>
        <v>233407</v>
      </c>
      <c r="J126" s="236">
        <v>-145551</v>
      </c>
      <c r="K126" s="230"/>
      <c r="L126" s="237"/>
      <c r="M126" s="236"/>
      <c r="N126" s="230"/>
      <c r="O126" s="364">
        <f t="shared" si="7"/>
        <v>-195700</v>
      </c>
      <c r="P126" s="387">
        <f t="shared" si="7"/>
        <v>0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-1735231</v>
      </c>
      <c r="G129" s="273">
        <f>+ROUND(+SUM(G124,G125,G126,G128),0)</f>
        <v>-3084056</v>
      </c>
      <c r="H129" s="15"/>
      <c r="I129" s="274">
        <f>+ROUND(+SUM(I124,I125,I126,I128),0)</f>
        <v>1539531</v>
      </c>
      <c r="J129" s="273">
        <f>+ROUND(+SUM(J124,J125,J126,J128),0)</f>
        <v>3084056</v>
      </c>
      <c r="K129" s="230"/>
      <c r="L129" s="274">
        <f>+ROUND(+SUM(L124,L125,L126,L128),0)</f>
        <v>78915</v>
      </c>
      <c r="M129" s="273">
        <f>+ROUND(+SUM(M124,M125,M126,M128),0)</f>
        <v>-11873069</v>
      </c>
      <c r="N129" s="230"/>
      <c r="O129" s="389">
        <f>+ROUND(+SUM(O124,O125,O126,O128),0)</f>
        <v>-116785</v>
      </c>
      <c r="P129" s="390">
        <f>+ROUND(+SUM(P124,P125,P126,P128),0)</f>
        <v>-11873069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820682</v>
      </c>
      <c r="G131" s="232">
        <v>3815757</v>
      </c>
      <c r="H131" s="15"/>
      <c r="I131" s="233"/>
      <c r="J131" s="232"/>
      <c r="K131" s="230"/>
      <c r="L131" s="233">
        <v>25737731</v>
      </c>
      <c r="M131" s="232">
        <v>36808375</v>
      </c>
      <c r="N131" s="230"/>
      <c r="O131" s="368">
        <f aca="true" t="shared" si="8" ref="O131:P133">+ROUND(+F131+I131+L131,0)</f>
        <v>26558413</v>
      </c>
      <c r="P131" s="381">
        <f t="shared" si="8"/>
        <v>40624132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>
        <v>11</v>
      </c>
      <c r="G132" s="236">
        <v>-608</v>
      </c>
      <c r="H132" s="15"/>
      <c r="I132" s="237"/>
      <c r="J132" s="236"/>
      <c r="K132" s="230"/>
      <c r="L132" s="237"/>
      <c r="M132" s="236"/>
      <c r="N132" s="230"/>
      <c r="O132" s="364">
        <f t="shared" si="8"/>
        <v>11</v>
      </c>
      <c r="P132" s="387">
        <f t="shared" si="8"/>
        <v>-608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554614</v>
      </c>
      <c r="G133" s="236">
        <v>820682</v>
      </c>
      <c r="H133" s="15"/>
      <c r="I133" s="237"/>
      <c r="J133" s="236"/>
      <c r="K133" s="230"/>
      <c r="L133" s="237">
        <v>23762005</v>
      </c>
      <c r="M133" s="236">
        <v>25737731</v>
      </c>
      <c r="N133" s="230"/>
      <c r="O133" s="364">
        <f t="shared" si="8"/>
        <v>24316619</v>
      </c>
      <c r="P133" s="387">
        <f t="shared" si="8"/>
        <v>26558413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-266079</v>
      </c>
      <c r="G134" s="278">
        <f>+ROUND(+G133-G131-G132,0)</f>
        <v>-2994467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-1975726</v>
      </c>
      <c r="M134" s="278">
        <f>+ROUND(+M133-M131-M132,0)</f>
        <v>-11070644</v>
      </c>
      <c r="N134" s="230"/>
      <c r="O134" s="397">
        <f>+ROUND(+O133-O131-O132,0)</f>
        <v>-2241805</v>
      </c>
      <c r="P134" s="398">
        <f>+ROUND(+P133-P131-P132,0)</f>
        <v>-14065111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>
        <f>7243660+18631841</f>
        <v>25875501</v>
      </c>
      <c r="G137" s="232">
        <v>10122878</v>
      </c>
      <c r="H137" s="15"/>
      <c r="I137" s="233">
        <v>2723494</v>
      </c>
      <c r="J137" s="232">
        <v>3889151</v>
      </c>
      <c r="K137" s="230"/>
      <c r="L137" s="233"/>
      <c r="M137" s="232"/>
      <c r="N137" s="230"/>
      <c r="O137" s="368">
        <f aca="true" t="shared" si="9" ref="O137:P139">+ROUND(+F137+I137+L137,0)</f>
        <v>28598995</v>
      </c>
      <c r="P137" s="381">
        <f t="shared" si="9"/>
        <v>14012029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>
        <v>18631841</v>
      </c>
      <c r="G139" s="236">
        <v>25875501</v>
      </c>
      <c r="H139" s="15"/>
      <c r="I139" s="237">
        <v>189679</v>
      </c>
      <c r="J139" s="236">
        <v>2723494</v>
      </c>
      <c r="K139" s="230"/>
      <c r="L139" s="237"/>
      <c r="M139" s="236"/>
      <c r="N139" s="230"/>
      <c r="O139" s="364">
        <f t="shared" si="9"/>
        <v>18821520</v>
      </c>
      <c r="P139" s="387">
        <f t="shared" si="9"/>
        <v>28598995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-7243660</v>
      </c>
      <c r="G140" s="278">
        <f>+ROUND(+G139-G137-G138,0)</f>
        <v>15752623</v>
      </c>
      <c r="H140" s="15"/>
      <c r="I140" s="279">
        <f>+ROUND(+I139-I137-I138,0)</f>
        <v>-2533815</v>
      </c>
      <c r="J140" s="278">
        <f>+ROUND(+J139-J137-J138,0)</f>
        <v>-1165657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-9777475</v>
      </c>
      <c r="P140" s="398">
        <f>+ROUND(+P139-P137-P138,0)</f>
        <v>14586966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-7509739</v>
      </c>
      <c r="G142" s="540">
        <f>+G134+G140</f>
        <v>12758156</v>
      </c>
      <c r="H142" s="15"/>
      <c r="I142" s="539">
        <f>+I134+I140</f>
        <v>-2533815</v>
      </c>
      <c r="J142" s="540">
        <f>+J134+J140</f>
        <v>-1165657</v>
      </c>
      <c r="K142" s="230"/>
      <c r="L142" s="539">
        <f>+L134+L140</f>
        <v>-1975726</v>
      </c>
      <c r="M142" s="540">
        <f>+M134+M140</f>
        <v>-11070644</v>
      </c>
      <c r="N142" s="230"/>
      <c r="O142" s="397">
        <f>+O134+O140</f>
        <v>-12019280</v>
      </c>
      <c r="P142" s="398">
        <f>+P134+P140</f>
        <v>521855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25102021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457</v>
      </c>
      <c r="G148" s="702"/>
      <c r="H148" s="702"/>
      <c r="I148" s="703"/>
      <c r="J148" s="349"/>
      <c r="K148" s="16"/>
      <c r="L148" s="349" t="s">
        <v>234</v>
      </c>
      <c r="M148" s="701" t="s">
        <v>458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19186455</v>
      </c>
      <c r="G160" s="569">
        <f>+G133+G139</f>
        <v>26696183</v>
      </c>
      <c r="I160" s="568">
        <f>+I133+I139</f>
        <v>189679</v>
      </c>
      <c r="J160" s="569">
        <f>+J133+J139</f>
        <v>2723494</v>
      </c>
      <c r="K160" s="230"/>
      <c r="L160" s="568">
        <f>+L133+L139</f>
        <v>23762005</v>
      </c>
      <c r="M160" s="569">
        <f>+M133+M139</f>
        <v>25737731</v>
      </c>
      <c r="N160" s="230"/>
      <c r="O160" s="572">
        <f>+ROUND(+F160+I160+L160,0)</f>
        <v>43138139</v>
      </c>
      <c r="P160" s="573">
        <f>+ROUND(+G160+J160+M160,0)</f>
        <v>55157408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19186455</v>
      </c>
      <c r="G161" s="566">
        <v>26696184</v>
      </c>
      <c r="I161" s="565">
        <v>189679</v>
      </c>
      <c r="J161" s="566">
        <v>2723494</v>
      </c>
      <c r="K161" s="230"/>
      <c r="L161" s="565">
        <v>23762005</v>
      </c>
      <c r="M161" s="566">
        <v>25737731</v>
      </c>
      <c r="N161" s="230"/>
      <c r="O161" s="574">
        <f>+ROUND(+F161+I161+L161,0)</f>
        <v>43138139</v>
      </c>
      <c r="P161" s="575">
        <f>+ROUND(+G161+J161+M161,0)</f>
        <v>55157409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30.09.2021 г.</v>
      </c>
      <c r="G162" s="559">
        <f>+G11</f>
        <v>2020</v>
      </c>
      <c r="I162" s="597" t="str">
        <f>+I11</f>
        <v>30.09.2021 г.</v>
      </c>
      <c r="J162" s="561">
        <f>+J11</f>
        <v>2020</v>
      </c>
      <c r="K162" s="11"/>
      <c r="L162" s="598" t="str">
        <f>+L11</f>
        <v>30.09.2021 г.</v>
      </c>
      <c r="M162" s="564">
        <f>+M11</f>
        <v>2020</v>
      </c>
      <c r="N162" s="11"/>
      <c r="O162" s="599" t="str">
        <f>+O11</f>
        <v>30.09.2021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-1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-1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>
        <v>1</v>
      </c>
      <c r="H165" s="10"/>
      <c r="I165" s="350"/>
      <c r="J165" s="117"/>
      <c r="K165" s="10"/>
      <c r="L165" s="350"/>
      <c r="M165" s="117"/>
      <c r="N165" s="10"/>
      <c r="O165" s="503"/>
      <c r="P165" s="504">
        <v>1</v>
      </c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2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view="pageBreakPreview" zoomScale="6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48" sqref="F14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МИНИСТЕРСКИ СЪВЕТ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695025</v>
      </c>
      <c r="J1" s="803"/>
      <c r="K1" s="442"/>
      <c r="L1" s="443" t="s">
        <v>245</v>
      </c>
      <c r="M1" s="444">
        <f>+'Cash-Flow-2021-Leva'!M1</f>
        <v>300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 t="str">
        <f>+'Cash-Flow-2021-Leva'!H3</f>
        <v>www.government.bg</v>
      </c>
      <c r="I3" s="813"/>
      <c r="J3" s="813"/>
      <c r="K3" s="814"/>
      <c r="L3" s="51" t="s">
        <v>246</v>
      </c>
      <c r="M3" s="815">
        <f>+'Cash-Flow-2021-Leva'!M3:P3</f>
        <v>0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МИНИСТЕРСКИ СЪВЕТ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30.09.2021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30.09.2021 г.</v>
      </c>
      <c r="G11" s="399">
        <f>+'Cash-Flow-2021-Leva'!G11</f>
        <v>2020</v>
      </c>
      <c r="H11" s="5"/>
      <c r="I11" s="592" t="str">
        <f>+O8</f>
        <v>30.09.2021 г.</v>
      </c>
      <c r="J11" s="400">
        <f>+'Cash-Flow-2021-Leva'!J11</f>
        <v>2020</v>
      </c>
      <c r="K11" s="5"/>
      <c r="L11" s="593" t="str">
        <f>+O8</f>
        <v>30.09.2021 г.</v>
      </c>
      <c r="M11" s="401">
        <f>+'Cash-Flow-2021-Leva'!M11</f>
        <v>2020</v>
      </c>
      <c r="N11" s="465"/>
      <c r="O11" s="594" t="str">
        <f>+O8</f>
        <v>30.09.2021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641.55</v>
      </c>
      <c r="G16" s="270">
        <f>+'Cash-Flow-2021-Leva'!G16/1000</f>
        <v>769.056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641.55</v>
      </c>
      <c r="P16" s="387">
        <f t="shared" si="1"/>
        <v>769.056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67.963</v>
      </c>
      <c r="G18" s="258">
        <f>+'Cash-Flow-2021-Leva'!G18/1000</f>
        <v>67.847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67.963</v>
      </c>
      <c r="P18" s="381">
        <f t="shared" si="1"/>
        <v>67.847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3627.446</v>
      </c>
      <c r="G19" s="281">
        <f>+'Cash-Flow-2021-Leva'!G19/1000</f>
        <v>3215.165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3627.446</v>
      </c>
      <c r="P19" s="415">
        <f t="shared" si="1"/>
        <v>3215.165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1931.181</v>
      </c>
      <c r="G20" s="281">
        <f>+'Cash-Flow-2021-Leva'!G20/1000</f>
        <v>2586.215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1931.181</v>
      </c>
      <c r="P20" s="415">
        <f t="shared" si="1"/>
        <v>2586.215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141.678</v>
      </c>
      <c r="G21" s="281">
        <f>+'Cash-Flow-2021-Leva'!G21/1000</f>
        <v>790.055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141.678</v>
      </c>
      <c r="P21" s="415">
        <f t="shared" si="1"/>
        <v>790.055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0.257</v>
      </c>
      <c r="G22" s="281">
        <f>+'Cash-Flow-2021-Leva'!G22/1000</f>
        <v>0.228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0.257</v>
      </c>
      <c r="P22" s="415">
        <f t="shared" si="1"/>
        <v>0.228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513.826</v>
      </c>
      <c r="G24" s="270">
        <f>+'Cash-Flow-2021-Leva'!G24/1000</f>
        <v>635.52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513.826</v>
      </c>
      <c r="P24" s="387">
        <f t="shared" si="1"/>
        <v>635.52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6923.900999999999</v>
      </c>
      <c r="G25" s="238">
        <f>+SUM(G15,G16,G18,G19,G20,G21,G22,G23,G24)</f>
        <v>8064.086000000001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6923.900999999999</v>
      </c>
      <c r="P25" s="366">
        <f>+SUM(P15,P16,P18,P19,P20,P21,P22,P23,P24)</f>
        <v>8064.086000000001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15726.353</v>
      </c>
      <c r="G27" s="258">
        <f>+'Cash-Flow-2021-Leva'!G27/1000</f>
        <v>5161.933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15726.353</v>
      </c>
      <c r="P27" s="381">
        <f t="shared" si="2"/>
        <v>5161.933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859.219</v>
      </c>
      <c r="G28" s="281">
        <f>+'Cash-Flow-2021-Leva'!G28/1000</f>
        <v>1297.643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859.219</v>
      </c>
      <c r="P28" s="415">
        <f t="shared" si="2"/>
        <v>1297.643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16585.572</v>
      </c>
      <c r="G30" s="238">
        <f>+SUM(G27:G29)</f>
        <v>6459.576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16585.572</v>
      </c>
      <c r="P30" s="366">
        <f>+SUM(P27:P29)</f>
        <v>6459.576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-4889.427</v>
      </c>
      <c r="G37" s="238">
        <f>+'Cash-Flow-2021-Leva'!G37/1000</f>
        <v>-2958.461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-4889.427</v>
      </c>
      <c r="P37" s="366">
        <f t="shared" si="3"/>
        <v>-2958.461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-4424.269</v>
      </c>
      <c r="G38" s="283">
        <f>+'Cash-Flow-2021-Leva'!G38/1000</f>
        <v>-2337.462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-4424.269</v>
      </c>
      <c r="P38" s="416">
        <f t="shared" si="3"/>
        <v>-2337.462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-450.326</v>
      </c>
      <c r="G39" s="285">
        <f>+'Cash-Flow-2021-Leva'!G39/1000</f>
        <v>-605.992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-450.326</v>
      </c>
      <c r="P39" s="417">
        <f t="shared" si="3"/>
        <v>-605.992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-14.332</v>
      </c>
      <c r="G40" s="287">
        <f>+'Cash-Flow-2021-Leva'!G40/1000</f>
        <v>-14.507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-14.332</v>
      </c>
      <c r="P40" s="418">
        <f t="shared" si="3"/>
        <v>-14.507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4.438</v>
      </c>
      <c r="G42" s="238">
        <f>+'Cash-Flow-2021-Leva'!G42/1000</f>
        <v>15.204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4.438</v>
      </c>
      <c r="P42" s="366">
        <f>+G42+J42+M42</f>
        <v>15.204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1934.524</v>
      </c>
      <c r="J44" s="258">
        <f>+'Cash-Flow-2021-Leva'!J44/1000</f>
        <v>4350.459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1934.524</v>
      </c>
      <c r="P44" s="381">
        <f t="shared" si="4"/>
        <v>4350.459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281.321</v>
      </c>
      <c r="J45" s="281">
        <f>+'Cash-Flow-2021-Leva'!J45/1000</f>
        <v>119.765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281.321</v>
      </c>
      <c r="P45" s="415">
        <f t="shared" si="4"/>
        <v>119.765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31.752</v>
      </c>
      <c r="J46" s="281">
        <f>+'Cash-Flow-2021-Leva'!J46/1000</f>
        <v>3.853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31.752</v>
      </c>
      <c r="P46" s="415">
        <f t="shared" si="4"/>
        <v>3.853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16</v>
      </c>
      <c r="G47" s="270">
        <f>+'Cash-Flow-2021-Leva'!G47/1000</f>
        <v>27.5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16</v>
      </c>
      <c r="P47" s="387">
        <f t="shared" si="4"/>
        <v>27.5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16</v>
      </c>
      <c r="G48" s="238">
        <f>+SUM(G44:G47)</f>
        <v>27.5</v>
      </c>
      <c r="H48" s="280"/>
      <c r="I48" s="239">
        <f>+SUM(I44:I47)</f>
        <v>2247.5969999999998</v>
      </c>
      <c r="J48" s="238">
        <f>+SUM(J44:J47)</f>
        <v>4474.077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2263.5969999999998</v>
      </c>
      <c r="P48" s="366">
        <f>+SUM(P44:P47)</f>
        <v>4501.577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18640.483999999997</v>
      </c>
      <c r="G50" s="260">
        <f>+G25+G30+G37+G42+G48</f>
        <v>11607.905</v>
      </c>
      <c r="H50" s="280"/>
      <c r="I50" s="261">
        <f>+I25+I30+I37+I42+I48</f>
        <v>2247.5969999999998</v>
      </c>
      <c r="J50" s="260">
        <f>+J25+J30+J37+J42+J48</f>
        <v>4474.077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20888.081</v>
      </c>
      <c r="P50" s="383">
        <f>+P25+P30+P37+P42+P48</f>
        <v>16081.982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14839.525</v>
      </c>
      <c r="G53" s="231">
        <f>+'Cash-Flow-2021-Leva'!G53/1000</f>
        <v>19517.932</v>
      </c>
      <c r="H53" s="280"/>
      <c r="I53" s="241">
        <f>+'Cash-Flow-2021-Leva'!I53/1000</f>
        <v>5727.327</v>
      </c>
      <c r="J53" s="231">
        <f>+'Cash-Flow-2021-Leva'!J53/1000</f>
        <v>11023.786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20566.852</v>
      </c>
      <c r="P53" s="362">
        <f t="shared" si="5"/>
        <v>30541.718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216.833</v>
      </c>
      <c r="G54" s="270">
        <f>+'Cash-Flow-2021-Leva'!G54/1000</f>
        <v>333.308</v>
      </c>
      <c r="H54" s="280"/>
      <c r="I54" s="271">
        <f>+'Cash-Flow-2021-Leva'!I54/1000</f>
        <v>2.655</v>
      </c>
      <c r="J54" s="270">
        <f>+'Cash-Flow-2021-Leva'!J54/1000</f>
        <v>4.053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219.488</v>
      </c>
      <c r="P54" s="387">
        <f t="shared" si="5"/>
        <v>337.361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931.944</v>
      </c>
      <c r="G55" s="270">
        <f>+'Cash-Flow-2021-Leva'!G55/1000</f>
        <v>3260.588</v>
      </c>
      <c r="H55" s="280"/>
      <c r="I55" s="271">
        <f>+'Cash-Flow-2021-Leva'!I55/1000</f>
        <v>0.8</v>
      </c>
      <c r="J55" s="270">
        <f>+'Cash-Flow-2021-Leva'!J55/1000</f>
        <v>1.693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932.7439999999999</v>
      </c>
      <c r="P55" s="387">
        <f t="shared" si="5"/>
        <v>3262.2810000000004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41948.677</v>
      </c>
      <c r="G56" s="270">
        <f>+'Cash-Flow-2021-Leva'!G56/1000</f>
        <v>44187.098</v>
      </c>
      <c r="H56" s="280"/>
      <c r="I56" s="271">
        <f>+'Cash-Flow-2021-Leva'!I56/1000</f>
        <v>4900.164</v>
      </c>
      <c r="J56" s="270">
        <f>+'Cash-Flow-2021-Leva'!J56/1000</f>
        <v>5802.329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46848.841</v>
      </c>
      <c r="P56" s="387">
        <f t="shared" si="5"/>
        <v>49989.426999999996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10045.9</v>
      </c>
      <c r="G57" s="270">
        <f>+'Cash-Flow-2021-Leva'!G57/1000</f>
        <v>10831.156</v>
      </c>
      <c r="H57" s="280"/>
      <c r="I57" s="271">
        <f>+'Cash-Flow-2021-Leva'!I57/1000</f>
        <v>1003.856</v>
      </c>
      <c r="J57" s="270">
        <f>+'Cash-Flow-2021-Leva'!J57/1000</f>
        <v>1339.266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11049.756</v>
      </c>
      <c r="P57" s="387">
        <f t="shared" si="5"/>
        <v>12170.422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67982.879</v>
      </c>
      <c r="G58" s="264">
        <f>+SUM(G53:G57)</f>
        <v>78130.08200000001</v>
      </c>
      <c r="H58" s="280"/>
      <c r="I58" s="265">
        <f>+SUM(I53:I57)</f>
        <v>11634.802</v>
      </c>
      <c r="J58" s="264">
        <f>+SUM(J53:J57)</f>
        <v>18171.126999999997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79617.681</v>
      </c>
      <c r="P58" s="385">
        <f>+SUM(P53:P57)</f>
        <v>96301.209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4371.781</v>
      </c>
      <c r="G61" s="270">
        <f>+'Cash-Flow-2021-Leva'!G61/1000</f>
        <v>29275.159</v>
      </c>
      <c r="H61" s="280"/>
      <c r="I61" s="271">
        <f>+'Cash-Flow-2021-Leva'!I61/1000</f>
        <v>2419.947</v>
      </c>
      <c r="J61" s="270">
        <f>+'Cash-Flow-2021-Leva'!J61/1000</f>
        <v>6308.804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6791.728</v>
      </c>
      <c r="P61" s="387">
        <f t="shared" si="6"/>
        <v>35583.963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137.578</v>
      </c>
      <c r="G62" s="270">
        <f>+'Cash-Flow-2021-Leva'!G62/1000</f>
        <v>439.904</v>
      </c>
      <c r="H62" s="280"/>
      <c r="I62" s="271">
        <f>+'Cash-Flow-2021-Leva'!I62/1000</f>
        <v>359.079</v>
      </c>
      <c r="J62" s="270">
        <f>+'Cash-Flow-2021-Leva'!J62/1000</f>
        <v>2114.588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496.65700000000004</v>
      </c>
      <c r="P62" s="387">
        <f t="shared" si="6"/>
        <v>2554.492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4509.359</v>
      </c>
      <c r="G65" s="264">
        <f>+SUM(G60:G63)</f>
        <v>29715.063</v>
      </c>
      <c r="H65" s="280"/>
      <c r="I65" s="265">
        <f>+SUM(I60:I63)</f>
        <v>2779.0260000000003</v>
      </c>
      <c r="J65" s="264">
        <f>+SUM(J60:J63)</f>
        <v>8423.392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7288.385</v>
      </c>
      <c r="P65" s="385">
        <f>+SUM(P60:P63)</f>
        <v>38138.455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0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0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</v>
      </c>
      <c r="G69" s="264">
        <f>+SUM(G67:G68)</f>
        <v>0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</v>
      </c>
      <c r="P69" s="385">
        <f>+SUM(P67:P68)</f>
        <v>0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94.034</v>
      </c>
      <c r="G71" s="231">
        <f>+'Cash-Flow-2021-Leva'!G71/1000</f>
        <v>120.172</v>
      </c>
      <c r="H71" s="280"/>
      <c r="I71" s="241">
        <f>+'Cash-Flow-2021-Leva'!I71/1000</f>
        <v>0</v>
      </c>
      <c r="J71" s="231">
        <f>+'Cash-Flow-2021-Leva'!J71/1000</f>
        <v>0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94.034</v>
      </c>
      <c r="P71" s="362">
        <f>+G71+J71+M71</f>
        <v>120.172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94.034</v>
      </c>
      <c r="G73" s="264">
        <f>+SUM(G71:G72)</f>
        <v>120.172</v>
      </c>
      <c r="H73" s="280"/>
      <c r="I73" s="265">
        <f>+SUM(I71:I72)</f>
        <v>0</v>
      </c>
      <c r="J73" s="264">
        <f>+SUM(J71:J72)</f>
        <v>0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94.034</v>
      </c>
      <c r="P73" s="385">
        <f>+SUM(P71:P72)</f>
        <v>120.172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29736.13</v>
      </c>
      <c r="G75" s="231">
        <f>+'Cash-Flow-2021-Leva'!G75/1000</f>
        <v>33325.805</v>
      </c>
      <c r="H75" s="280"/>
      <c r="I75" s="241">
        <f>+'Cash-Flow-2021-Leva'!I75/1000</f>
        <v>14.173</v>
      </c>
      <c r="J75" s="231">
        <f>+'Cash-Flow-2021-Leva'!J75/1000</f>
        <v>27.301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29750.303</v>
      </c>
      <c r="P75" s="362">
        <f>+G75+J75+M75</f>
        <v>33353.106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11061.554</v>
      </c>
      <c r="G76" s="270">
        <f>+'Cash-Flow-2021-Leva'!G76/1000</f>
        <v>11422.686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11061.554</v>
      </c>
      <c r="P76" s="387">
        <f>+G76+J76+M76</f>
        <v>11422.686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40797.684</v>
      </c>
      <c r="G77" s="264">
        <f>+SUM(G75:G76)</f>
        <v>44748.491</v>
      </c>
      <c r="H77" s="280"/>
      <c r="I77" s="265">
        <f>+SUM(I75:I76)</f>
        <v>14.173</v>
      </c>
      <c r="J77" s="264">
        <f>+SUM(J75:J76)</f>
        <v>27.301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40811.857</v>
      </c>
      <c r="P77" s="385">
        <f>+SUM(P75:P76)</f>
        <v>44775.792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113383.956</v>
      </c>
      <c r="G79" s="275">
        <f>+G58+G65+G69+G73+G77</f>
        <v>152713.80800000002</v>
      </c>
      <c r="H79" s="280"/>
      <c r="I79" s="272">
        <f>+I58+I65+I69+I73+I77</f>
        <v>14428.001</v>
      </c>
      <c r="J79" s="275">
        <f>+J58+J65+J69+J73+J77</f>
        <v>26621.819999999996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127811.957</v>
      </c>
      <c r="P79" s="395">
        <f>+P58+P65+P69+P73+P77</f>
        <v>179335.62799999997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96216.013</v>
      </c>
      <c r="G81" s="258">
        <f>+'Cash-Flow-2021-Leva'!G81/1000</f>
        <v>141216.659</v>
      </c>
      <c r="H81" s="280"/>
      <c r="I81" s="259">
        <f>+'Cash-Flow-2021-Leva'!I81/1000</f>
        <v>10640.873</v>
      </c>
      <c r="J81" s="258">
        <f>+'Cash-Flow-2021-Leva'!J81/1000</f>
        <v>19063.687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106856.886</v>
      </c>
      <c r="P81" s="381">
        <f>+G81+J81+M81</f>
        <v>160280.34600000002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0</v>
      </c>
      <c r="J82" s="270">
        <f>+'Cash-Flow-2021-Leva'!J82/1000</f>
        <v>0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96216.013</v>
      </c>
      <c r="G83" s="273">
        <f>+G81+G82</f>
        <v>141216.659</v>
      </c>
      <c r="H83" s="280"/>
      <c r="I83" s="274">
        <f>+I81+I82</f>
        <v>10640.873</v>
      </c>
      <c r="J83" s="273">
        <f>+J81+J82</f>
        <v>19063.687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106856.886</v>
      </c>
      <c r="P83" s="390">
        <f>+P81+P82</f>
        <v>160280.34600000002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1472.5409999999974</v>
      </c>
      <c r="G85" s="294">
        <f>+G50-G79+G83</f>
        <v>110.75599999999395</v>
      </c>
      <c r="H85" s="280"/>
      <c r="I85" s="295">
        <f>+I50-I79+I83</f>
        <v>-1539.5310000000009</v>
      </c>
      <c r="J85" s="294">
        <f>+J50-J79+J83</f>
        <v>-3084.055999999993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-66.98999999999069</v>
      </c>
      <c r="P85" s="392">
        <f>+P50-P79+P83</f>
        <v>-2973.2999999999593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-1472.541</v>
      </c>
      <c r="G86" s="296">
        <f>+G103+G122+G129-G134</f>
        <v>-110.75600000000031</v>
      </c>
      <c r="H86" s="280"/>
      <c r="I86" s="297">
        <f>+I103+I122+I129-I134</f>
        <v>1539.531</v>
      </c>
      <c r="J86" s="296">
        <f>+J103+J122+J129-J134</f>
        <v>3084.056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66.98999999999842</v>
      </c>
      <c r="P86" s="394">
        <f>+P103+P122+P129-P134</f>
        <v>2973.2999999999975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-30.823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-30.823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-30.823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-30.823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1.443</v>
      </c>
      <c r="G100" s="270">
        <f>+'Cash-Flow-2021-Leva'!G100/1000</f>
        <v>-2.24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1.443</v>
      </c>
      <c r="P100" s="387">
        <f>+G100+J100+M100</f>
        <v>-2.24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1.443</v>
      </c>
      <c r="G101" s="238">
        <f>+SUM(G99:G100)</f>
        <v>-2.24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1.443</v>
      </c>
      <c r="P101" s="366">
        <f>+SUM(P99:P100)</f>
        <v>-2.24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1.443</v>
      </c>
      <c r="G103" s="260">
        <f>+G91+G97+G101</f>
        <v>-33.063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1.443</v>
      </c>
      <c r="P103" s="383">
        <f>+P91+P97+P101</f>
        <v>-33.063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0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0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0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0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-4.772</v>
      </c>
      <c r="G118" s="231">
        <f>+'Cash-Flow-2021-Leva'!G118/1000</f>
        <v>11.896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-2054.641</v>
      </c>
      <c r="M118" s="231">
        <f>+'Cash-Flow-2021-Leva'!M118/1000</f>
        <v>802.425</v>
      </c>
      <c r="N118" s="466"/>
      <c r="O118" s="369">
        <f>+F118+I118+L118</f>
        <v>-2059.413</v>
      </c>
      <c r="P118" s="362">
        <f>+G118+J118+M118</f>
        <v>814.3209999999999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-0.06</v>
      </c>
      <c r="G119" s="270">
        <f>+'Cash-Flow-2021-Leva'!G119/1000</f>
        <v>0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-0.06</v>
      </c>
      <c r="P119" s="387">
        <f>+G119+J119+M119</f>
        <v>0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-4.832</v>
      </c>
      <c r="G120" s="264">
        <f>+SUM(G118:G119)</f>
        <v>11.896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-2054.641</v>
      </c>
      <c r="M120" s="264">
        <f>+SUM(M118:M119)</f>
        <v>802.425</v>
      </c>
      <c r="N120" s="466"/>
      <c r="O120" s="384">
        <f>+SUM(O118:O119)</f>
        <v>-2059.473</v>
      </c>
      <c r="P120" s="385">
        <f>+SUM(P118:P119)</f>
        <v>814.3209999999999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-4.832</v>
      </c>
      <c r="G122" s="275">
        <f>+G108+G112+G116+G120</f>
        <v>11.896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-2054.641</v>
      </c>
      <c r="M122" s="275">
        <f>+M108+M112+M116+M120</f>
        <v>802.425</v>
      </c>
      <c r="N122" s="466"/>
      <c r="O122" s="388">
        <f>+O108+O112+O116+O120</f>
        <v>-2059.473</v>
      </c>
      <c r="P122" s="395">
        <f>+P108+P112+P116+P120</f>
        <v>814.3209999999999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-1306.124</v>
      </c>
      <c r="G125" s="270">
        <f>+'Cash-Flow-2021-Leva'!G125/1000</f>
        <v>-3229.607</v>
      </c>
      <c r="H125" s="280"/>
      <c r="I125" s="271">
        <f>+'Cash-Flow-2021-Leva'!I125/1000</f>
        <v>1306.124</v>
      </c>
      <c r="J125" s="270">
        <f>+'Cash-Flow-2021-Leva'!J125/1000</f>
        <v>3229.607</v>
      </c>
      <c r="K125" s="280"/>
      <c r="L125" s="271">
        <f>+'Cash-Flow-2021-Leva'!L125/1000</f>
        <v>78.915</v>
      </c>
      <c r="M125" s="270">
        <f>+'Cash-Flow-2021-Leva'!M125/1000</f>
        <v>-11873.069</v>
      </c>
      <c r="N125" s="466"/>
      <c r="O125" s="364">
        <f t="shared" si="8"/>
        <v>78.915</v>
      </c>
      <c r="P125" s="387">
        <f t="shared" si="8"/>
        <v>-11873.069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-429.107</v>
      </c>
      <c r="G126" s="270">
        <f>+'Cash-Flow-2021-Leva'!G126/1000</f>
        <v>145.551</v>
      </c>
      <c r="H126" s="280"/>
      <c r="I126" s="271">
        <f>+'Cash-Flow-2021-Leva'!I126/1000</f>
        <v>233.407</v>
      </c>
      <c r="J126" s="270">
        <f>+'Cash-Flow-2021-Leva'!J126/1000</f>
        <v>-145.551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-195.70000000000002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-1735.231</v>
      </c>
      <c r="G129" s="273">
        <f>+SUM(G124,G125,G126,G128)</f>
        <v>-3084.056</v>
      </c>
      <c r="H129" s="280"/>
      <c r="I129" s="274">
        <f>+SUM(I124,I125,I126,I128)</f>
        <v>1539.531</v>
      </c>
      <c r="J129" s="273">
        <f>+SUM(J124,J125,J126,J128)</f>
        <v>3084.056</v>
      </c>
      <c r="K129" s="280"/>
      <c r="L129" s="274">
        <f>+SUM(L124,L125,L126,L128)</f>
        <v>78.915</v>
      </c>
      <c r="M129" s="273">
        <f>+SUM(M124,M125,M126,M128)</f>
        <v>-11873.069</v>
      </c>
      <c r="N129" s="466"/>
      <c r="O129" s="389">
        <f>+SUM(O124,O125,O126,O128)</f>
        <v>-116.78500000000001</v>
      </c>
      <c r="P129" s="390">
        <f>+SUM(P124,P125,P126,P128)</f>
        <v>-11873.069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820.682</v>
      </c>
      <c r="G131" s="258">
        <f>+'Cash-Flow-2021-Leva'!G131/1000</f>
        <v>3815.757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25737.731</v>
      </c>
      <c r="M131" s="258">
        <f>+'Cash-Flow-2021-Leva'!M131/1000</f>
        <v>36808.375</v>
      </c>
      <c r="N131" s="466"/>
      <c r="O131" s="368">
        <f aca="true" t="shared" si="9" ref="O131:P133">+F131+I131+L131</f>
        <v>26558.413</v>
      </c>
      <c r="P131" s="381">
        <f t="shared" si="9"/>
        <v>40624.132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0.011</v>
      </c>
      <c r="G132" s="270">
        <f>+'Cash-Flow-2021-Leva'!G132/1000</f>
        <v>-0.608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0.011</v>
      </c>
      <c r="P132" s="387">
        <f t="shared" si="9"/>
        <v>-0.608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554.614</v>
      </c>
      <c r="G133" s="270">
        <f>+'Cash-Flow-2021-Leva'!G133/1000</f>
        <v>820.682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23762.005</v>
      </c>
      <c r="M133" s="270">
        <f>+'Cash-Flow-2021-Leva'!M133/1000</f>
        <v>25737.731</v>
      </c>
      <c r="N133" s="466"/>
      <c r="O133" s="364">
        <f t="shared" si="9"/>
        <v>24316.619000000002</v>
      </c>
      <c r="P133" s="387">
        <f t="shared" si="9"/>
        <v>26558.413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-266.079</v>
      </c>
      <c r="G134" s="278">
        <f>+G133-G131-G132</f>
        <v>-2994.4669999999996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-1975.7259999999987</v>
      </c>
      <c r="M134" s="278">
        <f>+M133-M131-M132</f>
        <v>-11070.644</v>
      </c>
      <c r="N134" s="466"/>
      <c r="O134" s="397">
        <f>+O133-O131-O132</f>
        <v>-2241.804999999998</v>
      </c>
      <c r="P134" s="398">
        <f>+P133-P131-P132</f>
        <v>-14065.110999999997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25875.501</v>
      </c>
      <c r="G137" s="258">
        <f>+'Cash-Flow-2021-Leva'!G137/1000</f>
        <v>10122.878</v>
      </c>
      <c r="H137" s="280"/>
      <c r="I137" s="259">
        <f>+'Cash-Flow-2021-Leva'!I137/1000</f>
        <v>2723.494</v>
      </c>
      <c r="J137" s="258">
        <f>+'Cash-Flow-2021-Leva'!J137/1000</f>
        <v>3889.151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28598.995</v>
      </c>
      <c r="P137" s="381">
        <f t="shared" si="10"/>
        <v>14012.029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18631.841</v>
      </c>
      <c r="G139" s="270">
        <f>+'Cash-Flow-2021-Leva'!G139/1000</f>
        <v>25875.501</v>
      </c>
      <c r="H139" s="280"/>
      <c r="I139" s="271">
        <f>+'Cash-Flow-2021-Leva'!I139/1000</f>
        <v>189.679</v>
      </c>
      <c r="J139" s="270">
        <f>+'Cash-Flow-2021-Leva'!J139/1000</f>
        <v>2723.494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18821.52</v>
      </c>
      <c r="P139" s="387">
        <f t="shared" si="10"/>
        <v>28598.995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-7243.66</v>
      </c>
      <c r="G140" s="278">
        <f>+G139-G137-G138</f>
        <v>15752.623</v>
      </c>
      <c r="H140" s="280"/>
      <c r="I140" s="279">
        <f>+I139-I137-I138</f>
        <v>-2533.815</v>
      </c>
      <c r="J140" s="278">
        <f>+J139-J137-J138</f>
        <v>-1165.6569999999997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-9777.474999999999</v>
      </c>
      <c r="P140" s="398">
        <f>+P139-P137-P138</f>
        <v>14586.965999999999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-7509.739</v>
      </c>
      <c r="G142" s="278">
        <f>+G134+G140</f>
        <v>12758.155999999999</v>
      </c>
      <c r="H142" s="280"/>
      <c r="I142" s="539">
        <f>+I134+I140</f>
        <v>-2533.815</v>
      </c>
      <c r="J142" s="540">
        <f>+J134+J140</f>
        <v>-1165.6569999999997</v>
      </c>
      <c r="K142" s="280"/>
      <c r="L142" s="539">
        <f>+L134+L140</f>
        <v>-1975.7259999999987</v>
      </c>
      <c r="M142" s="540">
        <f>+M134+M140</f>
        <v>-11070.644</v>
      </c>
      <c r="N142" s="466"/>
      <c r="O142" s="552">
        <f>+O134+O140</f>
        <v>-12019.279999999997</v>
      </c>
      <c r="P142" s="553">
        <f>+P134+P140</f>
        <v>521.8550000000014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25102021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Илиана Шопова</cp:lastModifiedBy>
  <cp:lastPrinted>2020-03-18T16:57:49Z</cp:lastPrinted>
  <dcterms:created xsi:type="dcterms:W3CDTF">2015-12-01T07:17:04Z</dcterms:created>
  <dcterms:modified xsi:type="dcterms:W3CDTF">2021-10-25T12:53:25Z</dcterms:modified>
  <cp:category/>
  <cp:version/>
  <cp:contentType/>
  <cp:contentStatus/>
</cp:coreProperties>
</file>